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slicerCaches/slicerCache29.xml" ContentType="application/vnd.ms-excel.slicerCache+xml"/>
  <Override PartName="/xl/slicerCaches/slicerCache30.xml" ContentType="application/vnd.ms-excel.slicerCache+xml"/>
  <Override PartName="/xl/slicerCaches/slicerCache31.xml" ContentType="application/vnd.ms-excel.slicerCache+xml"/>
  <Override PartName="/xl/slicerCaches/slicerCache32.xml" ContentType="application/vnd.ms-excel.slicerCache+xml"/>
  <Override PartName="/xl/slicerCaches/slicerCache33.xml" ContentType="application/vnd.ms-excel.slicerCache+xml"/>
  <Override PartName="/xl/slicerCaches/slicerCache34.xml" ContentType="application/vnd.ms-excel.slicerCache+xml"/>
  <Override PartName="/xl/slicerCaches/slicerCache35.xml" ContentType="application/vnd.ms-excel.slicerCache+xml"/>
  <Override PartName="/xl/slicerCaches/slicerCache36.xml" ContentType="application/vnd.ms-excel.slicerCache+xml"/>
  <Override PartName="/xl/slicerCaches/slicerCache37.xml" ContentType="application/vnd.ms-excel.slicerCache+xml"/>
  <Override PartName="/xl/slicerCaches/slicerCache38.xml" ContentType="application/vnd.ms-excel.slicerCache+xml"/>
  <Override PartName="/xl/slicerCaches/slicerCache39.xml" ContentType="application/vnd.ms-excel.slicerCache+xml"/>
  <Override PartName="/xl/slicerCaches/slicerCache40.xml" ContentType="application/vnd.ms-excel.slicerCache+xml"/>
  <Override PartName="/xl/slicerCaches/slicerCache41.xml" ContentType="application/vnd.ms-excel.slicerCache+xml"/>
  <Override PartName="/xl/slicerCaches/slicerCache42.xml" ContentType="application/vnd.ms-excel.slicerCache+xml"/>
  <Override PartName="/xl/slicerCaches/slicerCache43.xml" ContentType="application/vnd.ms-excel.slicerCache+xml"/>
  <Override PartName="/xl/slicerCaches/slicerCache44.xml" ContentType="application/vnd.ms-excel.slicerCache+xml"/>
  <Override PartName="/xl/slicerCaches/slicerCache45.xml" ContentType="application/vnd.ms-excel.slicerCache+xml"/>
  <Override PartName="/xl/slicerCaches/slicerCache46.xml" ContentType="application/vnd.ms-excel.slicerCache+xml"/>
  <Override PartName="/xl/slicerCaches/slicerCache47.xml" ContentType="application/vnd.ms-excel.slicerCache+xml"/>
  <Override PartName="/xl/slicerCaches/slicerCache48.xml" ContentType="application/vnd.ms-excel.slicerCache+xml"/>
  <Override PartName="/xl/slicerCaches/slicerCache49.xml" ContentType="application/vnd.ms-excel.slicerCache+xml"/>
  <Override PartName="/xl/slicerCaches/slicerCache50.xml" ContentType="application/vnd.ms-excel.slicerCache+xml"/>
  <Override PartName="/xl/slicerCaches/slicerCache51.xml" ContentType="application/vnd.ms-excel.slicerCache+xml"/>
  <Override PartName="/xl/slicerCaches/slicerCache52.xml" ContentType="application/vnd.ms-excel.slicerCache+xml"/>
  <Override PartName="/xl/slicerCaches/slicerCache53.xml" ContentType="application/vnd.ms-excel.slicerCache+xml"/>
  <Override PartName="/xl/slicerCaches/slicerCache54.xml" ContentType="application/vnd.ms-excel.slicerCache+xml"/>
  <Override PartName="/xl/slicerCaches/slicerCache55.xml" ContentType="application/vnd.ms-excel.slicerCache+xml"/>
  <Override PartName="/xl/slicerCaches/slicerCache56.xml" ContentType="application/vnd.ms-excel.slicerCache+xml"/>
  <Override PartName="/xl/slicerCaches/slicerCache57.xml" ContentType="application/vnd.ms-excel.slicerCache+xml"/>
  <Override PartName="/xl/slicerCaches/slicerCache58.xml" ContentType="application/vnd.ms-excel.slicerCache+xml"/>
  <Override PartName="/xl/slicerCaches/slicerCache59.xml" ContentType="application/vnd.ms-excel.slicerCache+xml"/>
  <Override PartName="/xl/slicerCaches/slicerCache60.xml" ContentType="application/vnd.ms-excel.slicerCache+xml"/>
  <Override PartName="/xl/slicerCaches/slicerCache61.xml" ContentType="application/vnd.ms-excel.slicerCache+xml"/>
  <Override PartName="/xl/slicerCaches/slicerCache62.xml" ContentType="application/vnd.ms-excel.slicerCache+xml"/>
  <Override PartName="/xl/slicerCaches/slicerCache63.xml" ContentType="application/vnd.ms-excel.slicerCache+xml"/>
  <Override PartName="/xl/slicerCaches/slicerCache64.xml" ContentType="application/vnd.ms-excel.slicerCache+xml"/>
  <Override PartName="/xl/slicerCaches/slicerCache65.xml" ContentType="application/vnd.ms-excel.slicerCache+xml"/>
  <Override PartName="/xl/slicerCaches/slicerCache66.xml" ContentType="application/vnd.ms-excel.slicerCache+xml"/>
  <Override PartName="/xl/slicerCaches/slicerCache67.xml" ContentType="application/vnd.ms-excel.slicerCache+xml"/>
  <Override PartName="/xl/slicerCaches/slicerCache6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5.xml" ContentType="application/vnd.openxmlformats-officedocument.drawing+xml"/>
  <Override PartName="/xl/tables/table5.xml" ContentType="application/vnd.openxmlformats-officedocument.spreadsheetml.table+xml"/>
  <Override PartName="/xl/slicers/slicer5.xml" ContentType="application/vnd.ms-excel.slicer+xml"/>
  <Override PartName="/xl/drawings/drawing6.xml" ContentType="application/vnd.openxmlformats-officedocument.drawing+xml"/>
  <Override PartName="/xl/tables/table6.xml" ContentType="application/vnd.openxmlformats-officedocument.spreadsheetml.table+xml"/>
  <Override PartName="/xl/slicers/slicer6.xml" ContentType="application/vnd.ms-excel.slicer+xml"/>
  <Override PartName="/xl/drawings/drawing7.xml" ContentType="application/vnd.openxmlformats-officedocument.drawing+xml"/>
  <Override PartName="/xl/tables/table7.xml" ContentType="application/vnd.openxmlformats-officedocument.spreadsheetml.table+xml"/>
  <Override PartName="/xl/slicers/slicer7.xml" ContentType="application/vnd.ms-excel.slicer+xml"/>
  <Override PartName="/xl/drawings/drawing8.xml" ContentType="application/vnd.openxmlformats-officedocument.drawing+xml"/>
  <Override PartName="/xl/tables/table8.xml" ContentType="application/vnd.openxmlformats-officedocument.spreadsheetml.table+xml"/>
  <Override PartName="/xl/slicers/slicer8.xml" ContentType="application/vnd.ms-excel.slicer+xml"/>
  <Override PartName="/xl/drawings/drawing9.xml" ContentType="application/vnd.openxmlformats-officedocument.drawing+xml"/>
  <Override PartName="/xl/tables/table9.xml" ContentType="application/vnd.openxmlformats-officedocument.spreadsheetml.table+xml"/>
  <Override PartName="/xl/slicers/slicer9.xml" ContentType="application/vnd.ms-excel.slicer+xml"/>
  <Override PartName="/xl/drawings/drawing10.xml" ContentType="application/vnd.openxmlformats-officedocument.drawing+xml"/>
  <Override PartName="/xl/tables/table10.xml" ContentType="application/vnd.openxmlformats-officedocument.spreadsheetml.table+xml"/>
  <Override PartName="/xl/slicers/slicer10.xml" ContentType="application/vnd.ms-excel.slicer+xml"/>
  <Override PartName="/xl/drawings/drawing11.xml" ContentType="application/vnd.openxmlformats-officedocument.drawing+xml"/>
  <Override PartName="/xl/tables/table11.xml" ContentType="application/vnd.openxmlformats-officedocument.spreadsheetml.table+xml"/>
  <Override PartName="/xl/slicers/slicer11.xml" ContentType="application/vnd.ms-excel.slicer+xml"/>
  <Override PartName="/xl/drawings/drawing12.xml" ContentType="application/vnd.openxmlformats-officedocument.drawing+xml"/>
  <Override PartName="/xl/tables/table12.xml" ContentType="application/vnd.openxmlformats-officedocument.spreadsheetml.table+xml"/>
  <Override PartName="/xl/slicers/slicer12.xml" ContentType="application/vnd.ms-excel.slicer+xml"/>
  <Override PartName="/xl/drawings/drawing13.xml" ContentType="application/vnd.openxmlformats-officedocument.drawing+xml"/>
  <Override PartName="/xl/tables/table13.xml" ContentType="application/vnd.openxmlformats-officedocument.spreadsheetml.table+xml"/>
  <Override PartName="/xl/slicers/slicer13.xml" ContentType="application/vnd.ms-excel.slicer+xml"/>
  <Override PartName="/xl/drawings/drawing14.xml" ContentType="application/vnd.openxmlformats-officedocument.drawing+xml"/>
  <Override PartName="/xl/tables/table14.xml" ContentType="application/vnd.openxmlformats-officedocument.spreadsheetml.table+xml"/>
  <Override PartName="/xl/slicers/slicer14.xml" ContentType="application/vnd.ms-excel.slicer+xml"/>
  <Override PartName="/xl/drawings/drawing15.xml" ContentType="application/vnd.openxmlformats-officedocument.drawing+xml"/>
  <Override PartName="/xl/tables/table15.xml" ContentType="application/vnd.openxmlformats-officedocument.spreadsheetml.table+xml"/>
  <Override PartName="/xl/slicers/slicer15.xml" ContentType="application/vnd.ms-excel.slicer+xml"/>
  <Override PartName="/xl/drawings/drawing16.xml" ContentType="application/vnd.openxmlformats-officedocument.drawing+xml"/>
  <Override PartName="/xl/tables/table16.xml" ContentType="application/vnd.openxmlformats-officedocument.spreadsheetml.table+xml"/>
  <Override PartName="/xl/slicers/slicer16.xml" ContentType="application/vnd.ms-excel.slicer+xml"/>
  <Override PartName="/xl/drawings/drawing17.xml" ContentType="application/vnd.openxmlformats-officedocument.drawing+xml"/>
  <Override PartName="/xl/tables/table17.xml" ContentType="application/vnd.openxmlformats-officedocument.spreadsheetml.table+xml"/>
  <Override PartName="/xl/slicers/slicer17.xml" ContentType="application/vnd.ms-excel.slicer+xml"/>
  <Override PartName="/xl/drawings/drawing18.xml" ContentType="application/vnd.openxmlformats-officedocument.drawing+xml"/>
  <Override PartName="/xl/tables/table18.xml" ContentType="application/vnd.openxmlformats-officedocument.spreadsheetml.table+xml"/>
  <Override PartName="/xl/slicers/slicer18.xml" ContentType="application/vnd.ms-excel.slicer+xml"/>
  <Override PartName="/xl/drawings/drawing19.xml" ContentType="application/vnd.openxmlformats-officedocument.drawing+xml"/>
  <Override PartName="/xl/tables/table19.xml" ContentType="application/vnd.openxmlformats-officedocument.spreadsheetml.table+xml"/>
  <Override PartName="/xl/slicers/slicer19.xml" ContentType="application/vnd.ms-excel.slicer+xml"/>
  <Override PartName="/xl/drawings/drawing20.xml" ContentType="application/vnd.openxmlformats-officedocument.drawing+xml"/>
  <Override PartName="/xl/tables/table20.xml" ContentType="application/vnd.openxmlformats-officedocument.spreadsheetml.table+xml"/>
  <Override PartName="/xl/slicers/slicer20.xml" ContentType="application/vnd.ms-excel.slicer+xml"/>
  <Override PartName="/xl/drawings/drawing21.xml" ContentType="application/vnd.openxmlformats-officedocument.drawing+xml"/>
  <Override PartName="/xl/tables/table21.xml" ContentType="application/vnd.openxmlformats-officedocument.spreadsheetml.table+xml"/>
  <Override PartName="/xl/slicers/slicer21.xml" ContentType="application/vnd.ms-excel.slicer+xml"/>
  <Override PartName="/xl/drawings/drawing22.xml" ContentType="application/vnd.openxmlformats-officedocument.drawing+xml"/>
  <Override PartName="/xl/tables/table22.xml" ContentType="application/vnd.openxmlformats-officedocument.spreadsheetml.table+xml"/>
  <Override PartName="/xl/slicers/slicer22.xml" ContentType="application/vnd.ms-excel.slicer+xml"/>
  <Override PartName="/xl/drawings/drawing23.xml" ContentType="application/vnd.openxmlformats-officedocument.drawing+xml"/>
  <Override PartName="/xl/tables/table23.xml" ContentType="application/vnd.openxmlformats-officedocument.spreadsheetml.table+xml"/>
  <Override PartName="/xl/slicers/slicer23.xml" ContentType="application/vnd.ms-excel.slicer+xml"/>
  <Override PartName="/xl/drawings/drawing24.xml" ContentType="application/vnd.openxmlformats-officedocument.drawing+xml"/>
  <Override PartName="/xl/tables/table24.xml" ContentType="application/vnd.openxmlformats-officedocument.spreadsheetml.table+xml"/>
  <Override PartName="/xl/slicers/slicer24.xml" ContentType="application/vnd.ms-excel.slicer+xml"/>
  <Override PartName="/xl/drawings/drawing25.xml" ContentType="application/vnd.openxmlformats-officedocument.drawing+xml"/>
  <Override PartName="/xl/tables/table25.xml" ContentType="application/vnd.openxmlformats-officedocument.spreadsheetml.table+xml"/>
  <Override PartName="/xl/slicers/slicer25.xml" ContentType="application/vnd.ms-excel.slicer+xml"/>
  <Override PartName="/xl/drawings/drawing26.xml" ContentType="application/vnd.openxmlformats-officedocument.drawing+xml"/>
  <Override PartName="/xl/tables/table26.xml" ContentType="application/vnd.openxmlformats-officedocument.spreadsheetml.table+xml"/>
  <Override PartName="/xl/slicers/slicer26.xml" ContentType="application/vnd.ms-excel.slicer+xml"/>
  <Override PartName="/xl/drawings/drawing27.xml" ContentType="application/vnd.openxmlformats-officedocument.drawing+xml"/>
  <Override PartName="/xl/tables/table27.xml" ContentType="application/vnd.openxmlformats-officedocument.spreadsheetml.table+xml"/>
  <Override PartName="/xl/slicers/slicer27.xml" ContentType="application/vnd.ms-excel.slicer+xml"/>
  <Override PartName="/xl/drawings/drawing28.xml" ContentType="application/vnd.openxmlformats-officedocument.drawing+xml"/>
  <Override PartName="/xl/tables/table28.xml" ContentType="application/vnd.openxmlformats-officedocument.spreadsheetml.table+xml"/>
  <Override PartName="/xl/slicers/slicer28.xml" ContentType="application/vnd.ms-excel.slicer+xml"/>
  <Override PartName="/xl/drawings/drawing29.xml" ContentType="application/vnd.openxmlformats-officedocument.drawing+xml"/>
  <Override PartName="/xl/tables/table29.xml" ContentType="application/vnd.openxmlformats-officedocument.spreadsheetml.table+xml"/>
  <Override PartName="/xl/slicers/slicer29.xml" ContentType="application/vnd.ms-excel.slicer+xml"/>
  <Override PartName="/xl/drawings/drawing30.xml" ContentType="application/vnd.openxmlformats-officedocument.drawing+xml"/>
  <Override PartName="/xl/tables/table30.xml" ContentType="application/vnd.openxmlformats-officedocument.spreadsheetml.table+xml"/>
  <Override PartName="/xl/slicers/slicer30.xml" ContentType="application/vnd.ms-excel.slicer+xml"/>
  <Override PartName="/xl/drawings/drawing31.xml" ContentType="application/vnd.openxmlformats-officedocument.drawing+xml"/>
  <Override PartName="/xl/tables/table31.xml" ContentType="application/vnd.openxmlformats-officedocument.spreadsheetml.table+xml"/>
  <Override PartName="/xl/slicers/slicer31.xml" ContentType="application/vnd.ms-excel.slicer+xml"/>
  <Override PartName="/xl/drawings/drawing32.xml" ContentType="application/vnd.openxmlformats-officedocument.drawing+xml"/>
  <Override PartName="/xl/tables/table32.xml" ContentType="application/vnd.openxmlformats-officedocument.spreadsheetml.table+xml"/>
  <Override PartName="/xl/slicers/slicer32.xml" ContentType="application/vnd.ms-excel.slicer+xml"/>
  <Override PartName="/xl/drawings/drawing33.xml" ContentType="application/vnd.openxmlformats-officedocument.drawing+xml"/>
  <Override PartName="/xl/tables/table33.xml" ContentType="application/vnd.openxmlformats-officedocument.spreadsheetml.table+xml"/>
  <Override PartName="/xl/slicers/slicer33.xml" ContentType="application/vnd.ms-excel.slicer+xml"/>
  <Override PartName="/xl/drawings/drawing34.xml" ContentType="application/vnd.openxmlformats-officedocument.drawing+xml"/>
  <Override PartName="/xl/tables/table34.xml" ContentType="application/vnd.openxmlformats-officedocument.spreadsheetml.table+xml"/>
  <Override PartName="/xl/slicers/slicer34.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hidePivotFieldList="1"/>
  <mc:AlternateContent xmlns:mc="http://schemas.openxmlformats.org/markup-compatibility/2006">
    <mc:Choice Requires="x15">
      <x15ac:absPath xmlns:x15ac="http://schemas.microsoft.com/office/spreadsheetml/2010/11/ac" url="D:\Dropbox\Pipeline Tracking\"/>
    </mc:Choice>
  </mc:AlternateContent>
  <xr:revisionPtr revIDLastSave="0" documentId="13_ncr:1_{ABBCB2FE-C5AC-4E05-8A14-063523880B1E}" xr6:coauthVersionLast="45" xr6:coauthVersionMax="45" xr10:uidLastSave="{00000000-0000-0000-0000-000000000000}"/>
  <bookViews>
    <workbookView xWindow="-108" yWindow="-108" windowWidth="23256" windowHeight="12576" xr2:uid="{00000000-000D-0000-FFFF-FFFF00000000}"/>
  </bookViews>
  <sheets>
    <sheet name="Jan 2020" sheetId="43" r:id="rId1"/>
    <sheet name="Dec 2019" sheetId="42" r:id="rId2"/>
    <sheet name="Nov 2019" sheetId="41" r:id="rId3"/>
    <sheet name="Oct 2019" sheetId="40" r:id="rId4"/>
    <sheet name="Sept 2019" sheetId="39" r:id="rId5"/>
    <sheet name="Aug 2019" sheetId="38" r:id="rId6"/>
    <sheet name="July 2019 " sheetId="37" r:id="rId7"/>
    <sheet name="June 2019" sheetId="36" r:id="rId8"/>
    <sheet name="May 2019 " sheetId="35" r:id="rId9"/>
    <sheet name="April 2019" sheetId="34" r:id="rId10"/>
    <sheet name="March 2019" sheetId="33" r:id="rId11"/>
    <sheet name="Feb 2019" sheetId="32" r:id="rId12"/>
    <sheet name="Jan 2019" sheetId="31" r:id="rId13"/>
    <sheet name="December 2018" sheetId="30" r:id="rId14"/>
    <sheet name="November 2018" sheetId="29" r:id="rId15"/>
    <sheet name="October 2018" sheetId="28" r:id="rId16"/>
    <sheet name="August 2018" sheetId="25" r:id="rId17"/>
    <sheet name="September 2018" sheetId="27" r:id="rId18"/>
    <sheet name="Leads to Craig" sheetId="26" r:id="rId19"/>
    <sheet name="July 2018" sheetId="24" r:id="rId20"/>
    <sheet name="June 2018" sheetId="23" r:id="rId21"/>
    <sheet name="May 2018" sheetId="22" r:id="rId22"/>
    <sheet name="April 2018" sheetId="21" r:id="rId23"/>
    <sheet name="March 2018" sheetId="20" r:id="rId24"/>
    <sheet name="Feb 2018" sheetId="19" r:id="rId25"/>
    <sheet name="Jan 2018" sheetId="18" r:id="rId26"/>
    <sheet name="Nov 2017" sheetId="17" r:id="rId27"/>
    <sheet name="Oct 2017" sheetId="16" r:id="rId28"/>
    <sheet name="Sept 2017 " sheetId="15" r:id="rId29"/>
    <sheet name="August 2017" sheetId="14" r:id="rId30"/>
    <sheet name="July 2017" sheetId="13" r:id="rId31"/>
    <sheet name="June 2017" sheetId="12" r:id="rId32"/>
    <sheet name="May 2017" sheetId="10" r:id="rId33"/>
    <sheet name="April 2017" sheetId="8" r:id="rId34"/>
    <sheet name=" Delegated to Advisors" sheetId="9" r:id="rId35"/>
    <sheet name="March 2017" sheetId="2" r:id="rId36"/>
  </sheets>
  <definedNames>
    <definedName name="_xlnm.Print_Titles" localSheetId="33">'April 2017'!$7:$7</definedName>
    <definedName name="_xlnm.Print_Titles" localSheetId="22">'April 2018'!$7:$7</definedName>
    <definedName name="_xlnm.Print_Titles" localSheetId="9">'April 2019'!$7:$7</definedName>
    <definedName name="_xlnm.Print_Titles" localSheetId="5">'Aug 2019'!$7:$7</definedName>
    <definedName name="_xlnm.Print_Titles" localSheetId="29">'August 2017'!$7:$7</definedName>
    <definedName name="_xlnm.Print_Titles" localSheetId="16">'August 2018'!$7:$7</definedName>
    <definedName name="_xlnm.Print_Titles" localSheetId="1">'Dec 2019'!$7:$7</definedName>
    <definedName name="_xlnm.Print_Titles" localSheetId="13">'December 2018'!$7:$7</definedName>
    <definedName name="_xlnm.Print_Titles" localSheetId="24">'Feb 2018'!$7:$7</definedName>
    <definedName name="_xlnm.Print_Titles" localSheetId="11">'Feb 2019'!$7:$7</definedName>
    <definedName name="_xlnm.Print_Titles" localSheetId="25">'Jan 2018'!$7:$7</definedName>
    <definedName name="_xlnm.Print_Titles" localSheetId="12">'Jan 2019'!$7:$7</definedName>
    <definedName name="_xlnm.Print_Titles" localSheetId="0">'Jan 2020'!$7:$7</definedName>
    <definedName name="_xlnm.Print_Titles" localSheetId="30">'July 2017'!$7:$7</definedName>
    <definedName name="_xlnm.Print_Titles" localSheetId="19">'July 2018'!$7:$7</definedName>
    <definedName name="_xlnm.Print_Titles" localSheetId="6">'July 2019 '!$7:$7</definedName>
    <definedName name="_xlnm.Print_Titles" localSheetId="31">'June 2017'!$7:$7</definedName>
    <definedName name="_xlnm.Print_Titles" localSheetId="20">'June 2018'!$7:$7</definedName>
    <definedName name="_xlnm.Print_Titles" localSheetId="7">'June 2019'!$7:$7</definedName>
    <definedName name="_xlnm.Print_Titles" localSheetId="35">'March 2017'!$7:$7</definedName>
    <definedName name="_xlnm.Print_Titles" localSheetId="23">'March 2018'!$7:$7</definedName>
    <definedName name="_xlnm.Print_Titles" localSheetId="10">'March 2019'!$7:$7</definedName>
    <definedName name="_xlnm.Print_Titles" localSheetId="32">'May 2017'!$7:$7</definedName>
    <definedName name="_xlnm.Print_Titles" localSheetId="21">'May 2018'!$7:$7</definedName>
    <definedName name="_xlnm.Print_Titles" localSheetId="8">'May 2019 '!$7:$7</definedName>
    <definedName name="_xlnm.Print_Titles" localSheetId="26">'Nov 2017'!$7:$7</definedName>
    <definedName name="_xlnm.Print_Titles" localSheetId="2">'Nov 2019'!$7:$7</definedName>
    <definedName name="_xlnm.Print_Titles" localSheetId="14">'November 2018'!$7:$7</definedName>
    <definedName name="_xlnm.Print_Titles" localSheetId="27">'Oct 2017'!$7:$7</definedName>
    <definedName name="_xlnm.Print_Titles" localSheetId="3">'Oct 2019'!$7:$7</definedName>
    <definedName name="_xlnm.Print_Titles" localSheetId="15">'October 2018'!$7:$7</definedName>
    <definedName name="_xlnm.Print_Titles" localSheetId="28">'Sept 2017 '!$7:$7</definedName>
    <definedName name="_xlnm.Print_Titles" localSheetId="4">'Sept 2019'!$7:$7</definedName>
    <definedName name="_xlnm.Print_Titles" localSheetId="17">'September 2018'!$7:$7</definedName>
    <definedName name="Slicer_Sales_Agent">#N/A</definedName>
    <definedName name="Slicer_Sales_Agent1">#N/A</definedName>
    <definedName name="Slicer_Sales_Agent11">#N/A</definedName>
    <definedName name="Slicer_Sales_Agent111">#N/A</definedName>
    <definedName name="Slicer_Sales_Agent1111">#N/A</definedName>
    <definedName name="Slicer_Sales_Agent11111">#N/A</definedName>
    <definedName name="Slicer_Sales_Agent111111">#N/A</definedName>
    <definedName name="Slicer_Sales_Agent1111111">#N/A</definedName>
    <definedName name="Slicer_Sales_Agent11111111">#N/A</definedName>
    <definedName name="Slicer_Sales_Agent111111111">#N/A</definedName>
    <definedName name="Slicer_Sales_Agent1111111111">#N/A</definedName>
    <definedName name="Slicer_Sales_Agent11111111111">#N/A</definedName>
    <definedName name="Slicer_Sales_Agent111111111111">#N/A</definedName>
    <definedName name="Slicer_Sales_Agent1111111111111">#N/A</definedName>
    <definedName name="Slicer_Sales_Agent11111111111111">#N/A</definedName>
    <definedName name="Slicer_Sales_Agent111111111111111">#N/A</definedName>
    <definedName name="Slicer_Sales_Agent1111111111111111">#N/A</definedName>
    <definedName name="Slicer_Sales_Agent11111111111111111">#N/A</definedName>
    <definedName name="Slicer_Sales_Agent111111111111111111">#N/A</definedName>
    <definedName name="Slicer_Sales_Agent1111111111111111111">#N/A</definedName>
    <definedName name="Slicer_Sales_Agent11111111111111111111">#N/A</definedName>
    <definedName name="Slicer_Sales_Agent111111111111111111111">#N/A</definedName>
    <definedName name="Slicer_Sales_Agent1111111111111111111111">#N/A</definedName>
    <definedName name="Slicer_Sales_Agent11111111111111111111111">#N/A</definedName>
    <definedName name="Slicer_Sales_Agent111111111111111111111111">#N/A</definedName>
    <definedName name="Slicer_Sales_Agent1111111111111111111111111">#N/A</definedName>
    <definedName name="Slicer_Sales_Agent11111111111111111111111111">#N/A</definedName>
    <definedName name="Slicer_Sales_Agent111111111111111111111111111">#N/A</definedName>
    <definedName name="Slicer_Sales_Agent1111111111111111111111111111">#N/A</definedName>
    <definedName name="Slicer_Sales_Agent11111111111111111111111111111">#N/A</definedName>
    <definedName name="Slicer_Sales_Agent111111111111111111111111111111">#N/A</definedName>
    <definedName name="Slicer_Sales_Agent1111111111111111111111111111111">#N/A</definedName>
    <definedName name="Slicer_Sales_Agent11111111111111111111111111111111">#N/A</definedName>
    <definedName name="Slicer_Sales_Agent111111111111111111111111111111111">#N/A</definedName>
    <definedName name="Slicer_Sales_Category">#N/A</definedName>
    <definedName name="Slicer_Sales_Category1">#N/A</definedName>
    <definedName name="Slicer_Sales_Category11">#N/A</definedName>
    <definedName name="Slicer_Sales_Category111">#N/A</definedName>
    <definedName name="Slicer_Sales_Category1111">#N/A</definedName>
    <definedName name="Slicer_Sales_Category11111">#N/A</definedName>
    <definedName name="Slicer_Sales_Category111111">#N/A</definedName>
    <definedName name="Slicer_Sales_Category1111111">#N/A</definedName>
    <definedName name="Slicer_Sales_Category11111111">#N/A</definedName>
    <definedName name="Slicer_Sales_Category111111111">#N/A</definedName>
    <definedName name="Slicer_Sales_Category1111111111">#N/A</definedName>
    <definedName name="Slicer_Sales_Category11111111111">#N/A</definedName>
    <definedName name="Slicer_Sales_Category111111111111">#N/A</definedName>
    <definedName name="Slicer_Sales_Category1111111111111">#N/A</definedName>
    <definedName name="Slicer_Sales_Category11111111111111">#N/A</definedName>
    <definedName name="Slicer_Sales_Category111111111111111">#N/A</definedName>
    <definedName name="Slicer_Sales_Category1111111111111111">#N/A</definedName>
    <definedName name="Slicer_Sales_Category11111111111111111">#N/A</definedName>
    <definedName name="Slicer_Sales_Category111111111111111111">#N/A</definedName>
    <definedName name="Slicer_Sales_Category1111111111111111111">#N/A</definedName>
    <definedName name="Slicer_Sales_Category11111111111111111111">#N/A</definedName>
    <definedName name="Slicer_Sales_Category111111111111111111111">#N/A</definedName>
    <definedName name="Slicer_Sales_Category1111111111111111111111">#N/A</definedName>
    <definedName name="Slicer_Sales_Category11111111111111111111111">#N/A</definedName>
    <definedName name="Slicer_Sales_Category111111111111111111111111">#N/A</definedName>
    <definedName name="Slicer_Sales_Category1111111111111111111111111">#N/A</definedName>
    <definedName name="Slicer_Sales_Category11111111111111111111111111">#N/A</definedName>
    <definedName name="Slicer_Sales_Category111111111111111111111111111">#N/A</definedName>
    <definedName name="Slicer_Sales_Category1111111111111111111111111111">#N/A</definedName>
    <definedName name="Slicer_Sales_Category11111111111111111111111111111">#N/A</definedName>
    <definedName name="Slicer_Sales_Category111111111111111111111111111111">#N/A</definedName>
    <definedName name="Slicer_Sales_Category1111111111111111111111111111111">#N/A</definedName>
    <definedName name="Slicer_Sales_Category11111111111111111111111111111111">#N/A</definedName>
    <definedName name="Slicer_Sales_Category111111111111111111111111111111111">#N/A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 r:id="rId53"/>
        <x14:slicerCache r:id="rId54"/>
        <x14:slicerCache r:id="rId55"/>
        <x14:slicerCache r:id="rId56"/>
        <x14:slicerCache r:id="rId57"/>
        <x14:slicerCache r:id="rId58"/>
        <x14:slicerCache r:id="rId59"/>
        <x14:slicerCache r:id="rId60"/>
        <x14:slicerCache r:id="rId61"/>
        <x14:slicerCache r:id="rId62"/>
        <x14:slicerCache r:id="rId63"/>
        <x14:slicerCache r:id="rId64"/>
        <x14:slicerCache r:id="rId65"/>
        <x14:slicerCache r:id="rId66"/>
        <x14:slicerCache r:id="rId67"/>
        <x14:slicerCache r:id="rId68"/>
        <x14:slicerCache r:id="rId69"/>
        <x14:slicerCache r:id="rId70"/>
        <x14:slicerCache r:id="rId71"/>
        <x14:slicerCache r:id="rId72"/>
        <x14:slicerCache r:id="rId73"/>
        <x14:slicerCache r:id="rId74"/>
        <x14:slicerCache r:id="rId75"/>
        <x14:slicerCache r:id="rId76"/>
        <x14:slicerCache r:id="rId77"/>
        <x14:slicerCache r:id="rId78"/>
        <x14:slicerCache r:id="rId79"/>
        <x14:slicerCache r:id="rId80"/>
        <x14:slicerCache r:id="rId81"/>
        <x14:slicerCache r:id="rId82"/>
        <x14:slicerCache r:id="rId83"/>
        <x14:slicerCache r:id="rId84"/>
        <x14:slicerCache r:id="rId85"/>
        <x14:slicerCache r:id="rId86"/>
        <x14:slicerCache r:id="rId87"/>
        <x14:slicerCache r:id="rId88"/>
        <x14:slicerCache r:id="rId89"/>
        <x14:slicerCache r:id="rId90"/>
        <x14:slicerCache r:id="rId91"/>
        <x14:slicerCache r:id="rId92"/>
        <x14:slicerCache r:id="rId93"/>
        <x14:slicerCache r:id="rId94"/>
        <x14:slicerCache r:id="rId95"/>
        <x14:slicerCache r:id="rId96"/>
        <x14:slicerCache r:id="rId97"/>
        <x14:slicerCache r:id="rId98"/>
        <x14:slicerCache r:id="rId99"/>
        <x14:slicerCache r:id="rId100"/>
        <x14:slicerCache r:id="rId101"/>
        <x14:slicerCache r:id="rId102"/>
        <x14:slicerCache r:id="rId103"/>
        <x14:slicerCache r:id="rId104"/>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43" l="1"/>
  <c r="L35" i="43"/>
  <c r="K35" i="43"/>
  <c r="L34" i="43"/>
  <c r="K34" i="43"/>
  <c r="L33" i="43"/>
  <c r="K33" i="43"/>
  <c r="L32" i="43"/>
  <c r="K32" i="43"/>
  <c r="L31" i="43"/>
  <c r="K31" i="43"/>
  <c r="L30" i="43"/>
  <c r="K30" i="43"/>
  <c r="L29" i="43"/>
  <c r="K29" i="43"/>
  <c r="L28" i="43"/>
  <c r="K28" i="43"/>
  <c r="L27" i="43"/>
  <c r="K27" i="43"/>
  <c r="L26" i="43"/>
  <c r="K26" i="43"/>
  <c r="L25" i="43"/>
  <c r="K25" i="43"/>
  <c r="L24" i="43"/>
  <c r="K24" i="43"/>
  <c r="L23" i="43"/>
  <c r="K23" i="43"/>
  <c r="L22" i="43"/>
  <c r="K22" i="43"/>
  <c r="L21" i="43"/>
  <c r="K21" i="43"/>
  <c r="L20" i="43"/>
  <c r="K20" i="43"/>
  <c r="L19" i="43"/>
  <c r="K19" i="43"/>
  <c r="L18" i="43"/>
  <c r="K18" i="43"/>
  <c r="L17" i="43"/>
  <c r="K17" i="43"/>
  <c r="L16" i="43"/>
  <c r="K16" i="43"/>
  <c r="L15" i="43"/>
  <c r="K15" i="43"/>
  <c r="L14" i="43"/>
  <c r="K14" i="43"/>
  <c r="L12" i="43"/>
  <c r="K12" i="43"/>
  <c r="L11" i="43"/>
  <c r="K11" i="43"/>
  <c r="L10" i="43"/>
  <c r="K10" i="43"/>
  <c r="K49" i="42" l="1"/>
  <c r="K50" i="42"/>
  <c r="K51" i="42"/>
  <c r="L49" i="42"/>
  <c r="L50" i="42"/>
  <c r="L51" i="42"/>
  <c r="K42" i="42" l="1"/>
  <c r="K43" i="42"/>
  <c r="K44" i="42"/>
  <c r="K45" i="42"/>
  <c r="K46" i="42"/>
  <c r="K47" i="42"/>
  <c r="L42" i="42"/>
  <c r="L43" i="42"/>
  <c r="L44" i="42"/>
  <c r="L45" i="42"/>
  <c r="L46" i="42"/>
  <c r="L47" i="42"/>
  <c r="K27" i="42"/>
  <c r="K28" i="42"/>
  <c r="K29" i="42"/>
  <c r="K30" i="42"/>
  <c r="K31" i="42"/>
  <c r="K32" i="42"/>
  <c r="K33" i="42"/>
  <c r="K34" i="42"/>
  <c r="K35" i="42"/>
  <c r="K36" i="42"/>
  <c r="K37" i="42"/>
  <c r="K38" i="42"/>
  <c r="L27" i="42"/>
  <c r="L28" i="42"/>
  <c r="L29" i="42"/>
  <c r="L30" i="42"/>
  <c r="L31" i="42"/>
  <c r="L32" i="42"/>
  <c r="L33" i="42"/>
  <c r="L34" i="42"/>
  <c r="L35" i="42"/>
  <c r="L36" i="42"/>
  <c r="L37" i="42"/>
  <c r="L38" i="42"/>
  <c r="F52" i="42"/>
  <c r="L48" i="42"/>
  <c r="K48" i="42"/>
  <c r="L41" i="42"/>
  <c r="K41" i="42"/>
  <c r="L40" i="42"/>
  <c r="K40" i="42"/>
  <c r="L39" i="42"/>
  <c r="K39" i="42"/>
  <c r="L26" i="42"/>
  <c r="K26" i="42"/>
  <c r="L25" i="42"/>
  <c r="K25" i="42"/>
  <c r="L24" i="42"/>
  <c r="K24" i="42"/>
  <c r="L23" i="42"/>
  <c r="K23" i="42"/>
  <c r="L22" i="42"/>
  <c r="K22" i="42"/>
  <c r="L21" i="42"/>
  <c r="K21" i="42"/>
  <c r="L20" i="42"/>
  <c r="K20" i="42"/>
  <c r="L19" i="42"/>
  <c r="K19" i="42"/>
  <c r="L18" i="42"/>
  <c r="K18" i="42"/>
  <c r="L17" i="42"/>
  <c r="K17" i="42"/>
  <c r="L16" i="42"/>
  <c r="K16" i="42"/>
  <c r="L15" i="42"/>
  <c r="K15" i="42"/>
  <c r="L11" i="42"/>
  <c r="K11" i="42"/>
  <c r="L10" i="42"/>
  <c r="K10" i="42"/>
  <c r="K28" i="41" l="1"/>
  <c r="K29" i="41"/>
  <c r="K30" i="41"/>
  <c r="K31" i="41"/>
  <c r="K32" i="41"/>
  <c r="L28" i="41"/>
  <c r="L29" i="41"/>
  <c r="L30" i="41"/>
  <c r="L31" i="41"/>
  <c r="L32" i="41"/>
  <c r="K21" i="41" l="1"/>
  <c r="K22" i="41"/>
  <c r="K23" i="41"/>
  <c r="K24" i="41"/>
  <c r="K25" i="41"/>
  <c r="K26" i="41"/>
  <c r="K27" i="41"/>
  <c r="L21" i="41"/>
  <c r="L22" i="41"/>
  <c r="L23" i="41"/>
  <c r="L24" i="41"/>
  <c r="L25" i="41"/>
  <c r="L26" i="41"/>
  <c r="L27" i="41"/>
  <c r="K18" i="41" l="1"/>
  <c r="K19" i="41"/>
  <c r="K20" i="41"/>
  <c r="L18" i="41"/>
  <c r="L19" i="41"/>
  <c r="L20" i="41"/>
  <c r="F34" i="41" l="1"/>
  <c r="L33" i="41"/>
  <c r="K33" i="41"/>
  <c r="L17" i="41"/>
  <c r="K17" i="41"/>
  <c r="L16" i="41"/>
  <c r="K16" i="41"/>
  <c r="L15" i="41"/>
  <c r="K15" i="41"/>
  <c r="L11" i="41"/>
  <c r="K11" i="41"/>
  <c r="L10" i="41"/>
  <c r="K10" i="41"/>
  <c r="K36" i="40" l="1"/>
  <c r="L36" i="40"/>
  <c r="K37" i="40"/>
  <c r="L37" i="40"/>
  <c r="L32" i="40" l="1"/>
  <c r="K38" i="40"/>
  <c r="L38" i="40"/>
  <c r="L35" i="40"/>
  <c r="K35" i="40"/>
  <c r="L34" i="40"/>
  <c r="K34" i="40"/>
  <c r="L33" i="40"/>
  <c r="K33" i="40"/>
  <c r="K32" i="40"/>
  <c r="F39" i="40"/>
  <c r="L25" i="40"/>
  <c r="K25" i="40"/>
  <c r="L24" i="40"/>
  <c r="K24" i="40"/>
  <c r="L23" i="40"/>
  <c r="K23" i="40"/>
  <c r="L20" i="40"/>
  <c r="K20" i="40"/>
  <c r="L19" i="40"/>
  <c r="K19" i="40"/>
  <c r="L18" i="40"/>
  <c r="K18" i="40"/>
  <c r="L17" i="40"/>
  <c r="K17" i="40"/>
  <c r="L16" i="40"/>
  <c r="K16" i="40"/>
  <c r="L15" i="40"/>
  <c r="K15" i="40"/>
  <c r="L14" i="40"/>
  <c r="K14" i="40"/>
  <c r="L13" i="40"/>
  <c r="K13" i="40"/>
  <c r="L12" i="40"/>
  <c r="K12" i="40"/>
  <c r="L11" i="40"/>
  <c r="K11" i="40"/>
  <c r="L10" i="40"/>
  <c r="K10" i="40"/>
  <c r="K33" i="39" l="1"/>
  <c r="K34" i="39"/>
  <c r="K35" i="39"/>
  <c r="L33" i="39"/>
  <c r="L34" i="39"/>
  <c r="L35" i="39"/>
  <c r="K30" i="39" l="1"/>
  <c r="K31" i="39"/>
  <c r="K32" i="39"/>
  <c r="L30" i="39"/>
  <c r="L31" i="39"/>
  <c r="L32" i="39"/>
  <c r="K46" i="39"/>
  <c r="F46" i="39"/>
  <c r="L46" i="39" s="1"/>
  <c r="L45" i="39"/>
  <c r="K45" i="39"/>
  <c r="L44" i="39"/>
  <c r="K44" i="39"/>
  <c r="L43" i="39"/>
  <c r="K43" i="39"/>
  <c r="L42" i="39"/>
  <c r="K42" i="39"/>
  <c r="F40" i="39"/>
  <c r="F47" i="39" s="1"/>
  <c r="L23" i="39"/>
  <c r="K23" i="39"/>
  <c r="L21" i="39"/>
  <c r="K21" i="39"/>
  <c r="L19" i="39"/>
  <c r="K19" i="39"/>
  <c r="L18" i="39"/>
  <c r="K18" i="39"/>
  <c r="L17" i="39"/>
  <c r="K17" i="39"/>
  <c r="L16" i="39"/>
  <c r="K16" i="39"/>
  <c r="L15" i="39"/>
  <c r="K15" i="39"/>
  <c r="L14" i="39"/>
  <c r="K14" i="39"/>
  <c r="L13" i="39"/>
  <c r="K13" i="39"/>
  <c r="L12" i="39"/>
  <c r="K12" i="39"/>
  <c r="L11" i="39"/>
  <c r="K11" i="39"/>
  <c r="L10" i="39"/>
  <c r="K10" i="39"/>
  <c r="F34" i="38" l="1"/>
  <c r="K26" i="38"/>
  <c r="K27" i="38"/>
  <c r="K28" i="38"/>
  <c r="K29" i="38"/>
  <c r="L26" i="38"/>
  <c r="L27" i="38"/>
  <c r="L28" i="38"/>
  <c r="L29" i="38"/>
  <c r="K47" i="38" l="1"/>
  <c r="F47" i="38"/>
  <c r="L47" i="38" s="1"/>
  <c r="L46" i="38"/>
  <c r="K46" i="38"/>
  <c r="L45" i="38"/>
  <c r="K45" i="38"/>
  <c r="L44" i="38"/>
  <c r="K44" i="38"/>
  <c r="L43" i="38"/>
  <c r="K43" i="38"/>
  <c r="K30" i="38"/>
  <c r="L30" i="38"/>
  <c r="L25" i="38"/>
  <c r="K25" i="38"/>
  <c r="L24" i="38"/>
  <c r="K24" i="38"/>
  <c r="L20" i="38"/>
  <c r="K20" i="38"/>
  <c r="L18" i="38"/>
  <c r="K18" i="38"/>
  <c r="L16" i="38"/>
  <c r="K16" i="38"/>
  <c r="L15" i="38"/>
  <c r="K15" i="38"/>
  <c r="L14" i="38"/>
  <c r="K14" i="38"/>
  <c r="L13" i="38"/>
  <c r="K13" i="38"/>
  <c r="L12" i="38"/>
  <c r="K12" i="38"/>
  <c r="L11" i="38"/>
  <c r="K11" i="38"/>
  <c r="L10" i="38"/>
  <c r="K10" i="38"/>
  <c r="L9" i="38"/>
  <c r="K9" i="38"/>
  <c r="F48" i="38" l="1"/>
  <c r="K33" i="37"/>
  <c r="L33" i="37"/>
  <c r="K34" i="37"/>
  <c r="L34" i="37"/>
  <c r="K29" i="37"/>
  <c r="K30" i="37"/>
  <c r="K31" i="37"/>
  <c r="L29" i="37"/>
  <c r="L30" i="37"/>
  <c r="L31" i="37"/>
  <c r="F32" i="37"/>
  <c r="K9" i="37" l="1"/>
  <c r="L9" i="37"/>
  <c r="K10" i="37"/>
  <c r="L10" i="37"/>
  <c r="K56" i="37" l="1"/>
  <c r="F56" i="37"/>
  <c r="L56" i="37" s="1"/>
  <c r="L55" i="37"/>
  <c r="K55" i="37"/>
  <c r="L54" i="37"/>
  <c r="K54" i="37"/>
  <c r="L53" i="37"/>
  <c r="K53" i="37"/>
  <c r="L52" i="37"/>
  <c r="K52" i="37"/>
  <c r="K32" i="37"/>
  <c r="L28" i="37"/>
  <c r="K28" i="37"/>
  <c r="L27" i="37"/>
  <c r="K27" i="37"/>
  <c r="L26" i="37"/>
  <c r="K26" i="37"/>
  <c r="L24" i="37"/>
  <c r="K24" i="37"/>
  <c r="L22" i="37"/>
  <c r="K22" i="37"/>
  <c r="L21" i="37"/>
  <c r="K21" i="37"/>
  <c r="L20" i="37"/>
  <c r="K20" i="37"/>
  <c r="L19" i="37"/>
  <c r="K19" i="37"/>
  <c r="L18" i="37"/>
  <c r="K18" i="37"/>
  <c r="L17" i="37"/>
  <c r="K17" i="37"/>
  <c r="L15" i="37"/>
  <c r="K15" i="37"/>
  <c r="L14" i="37"/>
  <c r="K14" i="37"/>
  <c r="L13" i="37"/>
  <c r="K13" i="37"/>
  <c r="K15" i="36"/>
  <c r="L15" i="36"/>
  <c r="K38" i="36"/>
  <c r="K11" i="36"/>
  <c r="K40" i="36"/>
  <c r="K41" i="36"/>
  <c r="K42" i="36"/>
  <c r="L38" i="36"/>
  <c r="L11" i="36"/>
  <c r="L40" i="36"/>
  <c r="L41" i="36"/>
  <c r="L42" i="36"/>
  <c r="K43" i="36" l="1"/>
  <c r="L43" i="36"/>
  <c r="F44" i="36"/>
  <c r="K35" i="36" l="1"/>
  <c r="K36" i="36"/>
  <c r="K37" i="36"/>
  <c r="K44" i="36"/>
  <c r="L35" i="36"/>
  <c r="L36" i="36"/>
  <c r="L37" i="36"/>
  <c r="L44" i="36"/>
  <c r="K28" i="36" l="1"/>
  <c r="K29" i="36"/>
  <c r="K30" i="36"/>
  <c r="K31" i="36"/>
  <c r="K33" i="36"/>
  <c r="L28" i="36"/>
  <c r="L29" i="36"/>
  <c r="L30" i="36"/>
  <c r="L31" i="36"/>
  <c r="L33" i="36"/>
  <c r="K26" i="36"/>
  <c r="L26" i="36"/>
  <c r="K68" i="36"/>
  <c r="F68" i="36"/>
  <c r="L68" i="36" s="1"/>
  <c r="L67" i="36"/>
  <c r="K67" i="36"/>
  <c r="L66" i="36"/>
  <c r="K66" i="36"/>
  <c r="L65" i="36"/>
  <c r="K65" i="36"/>
  <c r="L64" i="36"/>
  <c r="K64" i="36"/>
  <c r="L46" i="36"/>
  <c r="K46" i="36"/>
  <c r="L45" i="36"/>
  <c r="K45" i="36"/>
  <c r="L27" i="36"/>
  <c r="K27" i="36"/>
  <c r="L25" i="36"/>
  <c r="K25" i="36"/>
  <c r="L23" i="36"/>
  <c r="K23" i="36"/>
  <c r="L22" i="36"/>
  <c r="K22" i="36"/>
  <c r="L21" i="36"/>
  <c r="K21" i="36"/>
  <c r="L19" i="36"/>
  <c r="K19" i="36"/>
  <c r="L18" i="36"/>
  <c r="K18" i="36"/>
  <c r="L17" i="36"/>
  <c r="K17" i="36"/>
  <c r="L16" i="36"/>
  <c r="K16" i="36"/>
  <c r="L13" i="36"/>
  <c r="K13" i="36"/>
  <c r="L12" i="36"/>
  <c r="K12" i="36"/>
  <c r="F69" i="36" l="1"/>
  <c r="K41" i="35"/>
  <c r="K42" i="35"/>
  <c r="K43" i="35"/>
  <c r="K44" i="35"/>
  <c r="K45" i="35"/>
  <c r="K46" i="35"/>
  <c r="L41" i="35"/>
  <c r="L42" i="35"/>
  <c r="L43" i="35"/>
  <c r="L44" i="35"/>
  <c r="L45" i="35"/>
  <c r="L46" i="35"/>
  <c r="F71" i="35" l="1"/>
  <c r="K34" i="35"/>
  <c r="K35" i="35"/>
  <c r="K36" i="35"/>
  <c r="K37" i="35"/>
  <c r="L34" i="35"/>
  <c r="L35" i="35"/>
  <c r="L36" i="35"/>
  <c r="L37" i="35"/>
  <c r="K26" i="35" l="1"/>
  <c r="K27" i="35"/>
  <c r="K28" i="35"/>
  <c r="K29" i="35"/>
  <c r="K30" i="35"/>
  <c r="K31" i="35"/>
  <c r="K32" i="35"/>
  <c r="L26" i="35"/>
  <c r="L27" i="35"/>
  <c r="L28" i="35"/>
  <c r="L29" i="35"/>
  <c r="L30" i="35"/>
  <c r="L31" i="35"/>
  <c r="L32" i="35"/>
  <c r="K63" i="35"/>
  <c r="K64" i="35"/>
  <c r="K65" i="35"/>
  <c r="K66" i="35"/>
  <c r="K67" i="35"/>
  <c r="K68" i="35"/>
  <c r="K69" i="35"/>
  <c r="L63" i="35"/>
  <c r="L64" i="35"/>
  <c r="L65" i="35"/>
  <c r="L66" i="35"/>
  <c r="L67" i="35"/>
  <c r="L68" i="35"/>
  <c r="L69" i="35"/>
  <c r="K71" i="35"/>
  <c r="L71" i="35"/>
  <c r="K59" i="35"/>
  <c r="K61" i="35"/>
  <c r="K62" i="35"/>
  <c r="L59" i="35"/>
  <c r="L60" i="35"/>
  <c r="L61" i="35"/>
  <c r="L62" i="35"/>
  <c r="K51" i="35"/>
  <c r="K52" i="35"/>
  <c r="K53" i="35"/>
  <c r="K55" i="35"/>
  <c r="K56" i="35"/>
  <c r="K57" i="35"/>
  <c r="L50" i="35"/>
  <c r="L51" i="35"/>
  <c r="L52" i="35"/>
  <c r="L53" i="35"/>
  <c r="L54" i="35"/>
  <c r="L55" i="35"/>
  <c r="L56" i="35"/>
  <c r="L57" i="35"/>
  <c r="K38" i="35"/>
  <c r="K39" i="35"/>
  <c r="K40" i="35"/>
  <c r="K47" i="35"/>
  <c r="K48" i="35"/>
  <c r="K49" i="35"/>
  <c r="K58" i="35"/>
  <c r="L39" i="35"/>
  <c r="L40" i="35"/>
  <c r="L47" i="35"/>
  <c r="L48" i="35"/>
  <c r="L49" i="35"/>
  <c r="L58" i="35"/>
  <c r="K17" i="35" l="1"/>
  <c r="L17" i="35"/>
  <c r="L70" i="35"/>
  <c r="K70" i="35"/>
  <c r="L33" i="35"/>
  <c r="K33" i="35"/>
  <c r="L24" i="35"/>
  <c r="K24" i="35"/>
  <c r="L22" i="35"/>
  <c r="K22" i="35"/>
  <c r="L20" i="35"/>
  <c r="K20" i="35"/>
  <c r="L19" i="35"/>
  <c r="K19" i="35"/>
  <c r="L18" i="35"/>
  <c r="K18" i="35"/>
  <c r="L16" i="35"/>
  <c r="K16" i="35"/>
  <c r="L14" i="35"/>
  <c r="K14" i="35"/>
  <c r="L13" i="35"/>
  <c r="K13" i="35"/>
  <c r="L12" i="35"/>
  <c r="K12" i="35"/>
  <c r="L11" i="35"/>
  <c r="K11" i="35"/>
  <c r="L10" i="35"/>
  <c r="K10" i="35"/>
  <c r="L9" i="35"/>
  <c r="K9" i="35"/>
  <c r="F33" i="34" l="1"/>
  <c r="L32" i="34"/>
  <c r="K32" i="34"/>
  <c r="L31" i="34"/>
  <c r="K31" i="34"/>
  <c r="L29" i="34"/>
  <c r="K29" i="34"/>
  <c r="L27" i="34"/>
  <c r="K27" i="34"/>
  <c r="L25" i="34"/>
  <c r="K25" i="34"/>
  <c r="L24" i="34"/>
  <c r="K24" i="34"/>
  <c r="L23" i="34"/>
  <c r="K23" i="34"/>
  <c r="L22" i="34"/>
  <c r="K22" i="34"/>
  <c r="L21" i="34"/>
  <c r="K21" i="34"/>
  <c r="L20" i="34"/>
  <c r="K20" i="34"/>
  <c r="L19" i="34"/>
  <c r="K19" i="34"/>
  <c r="L18" i="34"/>
  <c r="K18" i="34"/>
  <c r="L17" i="34"/>
  <c r="K17" i="34"/>
  <c r="L16" i="34"/>
  <c r="K16" i="34"/>
  <c r="L15" i="34"/>
  <c r="K15" i="34"/>
  <c r="L14" i="34"/>
  <c r="K14" i="34"/>
  <c r="L12" i="34"/>
  <c r="K12" i="34"/>
  <c r="L11" i="34"/>
  <c r="K11" i="34"/>
  <c r="L10" i="34"/>
  <c r="K10" i="34"/>
  <c r="L9" i="34"/>
  <c r="K9" i="34"/>
  <c r="K55" i="33" l="1"/>
  <c r="K56" i="33"/>
  <c r="K57" i="33"/>
  <c r="L55" i="33"/>
  <c r="L56" i="33"/>
  <c r="L57" i="33"/>
  <c r="K52" i="33" l="1"/>
  <c r="K53" i="33"/>
  <c r="K54" i="33"/>
  <c r="L52" i="33"/>
  <c r="L53" i="33"/>
  <c r="L54" i="33"/>
  <c r="K49" i="33"/>
  <c r="K50" i="33"/>
  <c r="K51" i="33"/>
  <c r="L49" i="33"/>
  <c r="L50" i="33"/>
  <c r="L51" i="33"/>
  <c r="K47" i="33"/>
  <c r="L47" i="33"/>
  <c r="K44" i="33"/>
  <c r="K45" i="33"/>
  <c r="K46" i="33"/>
  <c r="L44" i="33"/>
  <c r="L45" i="33"/>
  <c r="L46" i="33"/>
  <c r="K9" i="33" l="1"/>
  <c r="L9" i="33"/>
  <c r="K10" i="33"/>
  <c r="L10" i="33"/>
  <c r="F58" i="33"/>
  <c r="L48" i="33"/>
  <c r="K48" i="33"/>
  <c r="L43" i="33"/>
  <c r="K43" i="33"/>
  <c r="L42" i="33"/>
  <c r="K42" i="33"/>
  <c r="L41" i="33"/>
  <c r="K41" i="33"/>
  <c r="L40" i="33"/>
  <c r="K40" i="33"/>
  <c r="L39" i="33"/>
  <c r="K39" i="33"/>
  <c r="L38" i="33"/>
  <c r="K38" i="33"/>
  <c r="L37" i="33"/>
  <c r="K37" i="33"/>
  <c r="L36" i="33"/>
  <c r="K36" i="33"/>
  <c r="L35" i="33"/>
  <c r="K35" i="33"/>
  <c r="L34" i="33"/>
  <c r="K34" i="33"/>
  <c r="L33" i="33"/>
  <c r="K33" i="33"/>
  <c r="L32" i="33"/>
  <c r="K32" i="33"/>
  <c r="L31" i="33"/>
  <c r="K31" i="33"/>
  <c r="L30" i="33"/>
  <c r="K30" i="33"/>
  <c r="L29" i="33"/>
  <c r="K29" i="33"/>
  <c r="L28" i="33"/>
  <c r="K28" i="33"/>
  <c r="L27" i="33"/>
  <c r="K27" i="33"/>
  <c r="L26" i="33"/>
  <c r="K26" i="33"/>
  <c r="L25" i="33"/>
  <c r="K25" i="33"/>
  <c r="L24" i="33"/>
  <c r="K24" i="33"/>
  <c r="L23" i="33"/>
  <c r="K23" i="33"/>
  <c r="L22" i="33"/>
  <c r="K22" i="33"/>
  <c r="L21" i="33"/>
  <c r="K21" i="33"/>
  <c r="L20" i="33"/>
  <c r="K20" i="33"/>
  <c r="L19" i="33"/>
  <c r="K19" i="33"/>
  <c r="L18" i="33"/>
  <c r="K18" i="33"/>
  <c r="L17" i="33"/>
  <c r="K17" i="33"/>
  <c r="L16" i="33"/>
  <c r="K16" i="33"/>
  <c r="L15" i="33"/>
  <c r="K15" i="33"/>
  <c r="L14" i="33"/>
  <c r="K14" i="33"/>
  <c r="L13" i="33"/>
  <c r="K13" i="33"/>
  <c r="L12" i="33"/>
  <c r="K12" i="33"/>
  <c r="L11" i="33"/>
  <c r="K11" i="33"/>
  <c r="K24" i="32"/>
  <c r="L24" i="32"/>
  <c r="K40" i="32" l="1"/>
  <c r="K41" i="32"/>
  <c r="K42" i="32"/>
  <c r="K43" i="32"/>
  <c r="L40" i="32"/>
  <c r="L41" i="32"/>
  <c r="L42" i="32"/>
  <c r="L43" i="32"/>
  <c r="F45" i="32" l="1"/>
  <c r="L44" i="32"/>
  <c r="K44" i="32"/>
  <c r="L39" i="32"/>
  <c r="K39" i="32"/>
  <c r="L38" i="32"/>
  <c r="K38" i="32"/>
  <c r="L37" i="32"/>
  <c r="K37" i="32"/>
  <c r="L36" i="32"/>
  <c r="K36" i="32"/>
  <c r="L35" i="32"/>
  <c r="K35" i="32"/>
  <c r="L34" i="32"/>
  <c r="K34" i="32"/>
  <c r="L33" i="32"/>
  <c r="K33" i="32"/>
  <c r="L32" i="32"/>
  <c r="K32" i="32"/>
  <c r="L31" i="32"/>
  <c r="K31" i="32"/>
  <c r="L30" i="32"/>
  <c r="K30" i="32"/>
  <c r="L29" i="32"/>
  <c r="K29" i="32"/>
  <c r="L28" i="32"/>
  <c r="K28" i="32"/>
  <c r="L27" i="32"/>
  <c r="K27" i="32"/>
  <c r="L26" i="32"/>
  <c r="K26" i="32"/>
  <c r="L25" i="32"/>
  <c r="K25" i="32"/>
  <c r="L23" i="32"/>
  <c r="K23" i="32"/>
  <c r="L22" i="32"/>
  <c r="K22" i="32"/>
  <c r="L21" i="32"/>
  <c r="K21" i="32"/>
  <c r="L20" i="32"/>
  <c r="K20" i="32"/>
  <c r="L19" i="32"/>
  <c r="K19" i="32"/>
  <c r="L18" i="32"/>
  <c r="K18" i="32"/>
  <c r="L17" i="32"/>
  <c r="K17" i="32"/>
  <c r="L16" i="32"/>
  <c r="K16" i="32"/>
  <c r="L15" i="32"/>
  <c r="K15" i="32"/>
  <c r="L14" i="32"/>
  <c r="K14" i="32"/>
  <c r="L13" i="32"/>
  <c r="K13" i="32"/>
  <c r="L12" i="32"/>
  <c r="K12" i="32"/>
  <c r="L11" i="32"/>
  <c r="K11" i="32"/>
  <c r="L10" i="32"/>
  <c r="K10" i="32"/>
  <c r="L9" i="32"/>
  <c r="K9" i="32"/>
  <c r="K83" i="31" l="1"/>
  <c r="L83" i="31"/>
  <c r="K84" i="31"/>
  <c r="L84" i="31"/>
  <c r="K82" i="31" l="1"/>
  <c r="K85" i="31"/>
  <c r="K86" i="31"/>
  <c r="L82" i="31"/>
  <c r="L85" i="31"/>
  <c r="L86" i="31"/>
  <c r="K76" i="31" l="1"/>
  <c r="K77" i="31"/>
  <c r="K78" i="31"/>
  <c r="K79" i="31"/>
  <c r="K80" i="31"/>
  <c r="K81" i="31"/>
  <c r="L76" i="31"/>
  <c r="L77" i="31"/>
  <c r="L78" i="31"/>
  <c r="L79" i="31"/>
  <c r="L80" i="31"/>
  <c r="L81" i="31"/>
  <c r="F87" i="31" l="1"/>
  <c r="L75" i="31"/>
  <c r="K75" i="31"/>
  <c r="L74" i="31"/>
  <c r="K74" i="31"/>
  <c r="L73" i="31"/>
  <c r="K73" i="31"/>
  <c r="L72" i="31"/>
  <c r="K72" i="31"/>
  <c r="L71" i="31"/>
  <c r="K71" i="31"/>
  <c r="L70" i="31"/>
  <c r="K70" i="31"/>
  <c r="L69" i="31"/>
  <c r="K69" i="31"/>
  <c r="L68" i="31"/>
  <c r="K68" i="31"/>
  <c r="L67" i="31"/>
  <c r="K67" i="31"/>
  <c r="L66" i="31"/>
  <c r="K66" i="31"/>
  <c r="L65" i="31"/>
  <c r="K65" i="31"/>
  <c r="L64" i="31"/>
  <c r="K64" i="31"/>
  <c r="L63" i="31"/>
  <c r="K63" i="31"/>
  <c r="L62" i="31"/>
  <c r="K62" i="31"/>
  <c r="L61" i="31"/>
  <c r="K61" i="31"/>
  <c r="L60" i="31"/>
  <c r="K60" i="31"/>
  <c r="L59" i="31"/>
  <c r="K59" i="31"/>
  <c r="L58" i="31"/>
  <c r="K58" i="31"/>
  <c r="L57" i="31"/>
  <c r="K57" i="31"/>
  <c r="L56" i="31"/>
  <c r="K56" i="31"/>
  <c r="L55" i="31"/>
  <c r="K55" i="31"/>
  <c r="L54" i="31"/>
  <c r="K54" i="31"/>
  <c r="L53" i="31"/>
  <c r="K53" i="31"/>
  <c r="L52" i="31"/>
  <c r="K52" i="31"/>
  <c r="L51" i="31"/>
  <c r="K51" i="31"/>
  <c r="L50" i="31"/>
  <c r="K50" i="31"/>
  <c r="L49" i="31"/>
  <c r="K49" i="31"/>
  <c r="L48" i="31"/>
  <c r="K48" i="31"/>
  <c r="L47" i="31"/>
  <c r="K47" i="31"/>
  <c r="L46" i="31"/>
  <c r="K46" i="31"/>
  <c r="L45" i="31"/>
  <c r="K45" i="31"/>
  <c r="L44" i="31"/>
  <c r="K44" i="31"/>
  <c r="L43" i="31"/>
  <c r="K43" i="31"/>
  <c r="L42" i="31"/>
  <c r="K42" i="31"/>
  <c r="L41" i="31"/>
  <c r="K41" i="31"/>
  <c r="L40" i="31"/>
  <c r="K40" i="31"/>
  <c r="L39" i="31"/>
  <c r="K39" i="31"/>
  <c r="L38" i="31"/>
  <c r="K38" i="31"/>
  <c r="L37" i="31"/>
  <c r="K37" i="31"/>
  <c r="L36" i="31"/>
  <c r="K36" i="31"/>
  <c r="L35" i="31"/>
  <c r="K35" i="31"/>
  <c r="L34" i="31"/>
  <c r="K34" i="31"/>
  <c r="L33" i="31"/>
  <c r="K33" i="31"/>
  <c r="L32" i="31"/>
  <c r="K32" i="31"/>
  <c r="L31" i="31"/>
  <c r="K31" i="31"/>
  <c r="L30" i="31"/>
  <c r="K30" i="31"/>
  <c r="L29" i="31"/>
  <c r="K29" i="31"/>
  <c r="L28" i="31"/>
  <c r="K28" i="31"/>
  <c r="L27" i="31"/>
  <c r="K27" i="31"/>
  <c r="L26" i="31"/>
  <c r="K26" i="31"/>
  <c r="L25" i="31"/>
  <c r="K25" i="31"/>
  <c r="L24" i="31"/>
  <c r="K24" i="31"/>
  <c r="L23" i="31"/>
  <c r="K23" i="31"/>
  <c r="L22" i="31"/>
  <c r="K22" i="31"/>
  <c r="L21" i="31"/>
  <c r="K21" i="31"/>
  <c r="L20" i="31"/>
  <c r="K20" i="31"/>
  <c r="L19" i="31"/>
  <c r="K19" i="31"/>
  <c r="L18" i="31"/>
  <c r="K18" i="31"/>
  <c r="L17" i="31"/>
  <c r="K17" i="31"/>
  <c r="L16" i="31"/>
  <c r="K16" i="31"/>
  <c r="L15" i="31"/>
  <c r="K15" i="31"/>
  <c r="L14" i="31"/>
  <c r="K14" i="31"/>
  <c r="L13" i="31"/>
  <c r="K13" i="31"/>
  <c r="L12" i="31"/>
  <c r="K12" i="31"/>
  <c r="L11" i="31"/>
  <c r="K11" i="31"/>
  <c r="L10" i="31"/>
  <c r="K10" i="31"/>
  <c r="L9" i="31"/>
  <c r="K9" i="31"/>
  <c r="K90" i="30"/>
  <c r="K91" i="30"/>
  <c r="K92" i="30"/>
  <c r="K93" i="30"/>
  <c r="K94" i="30"/>
  <c r="K95" i="30"/>
  <c r="L90" i="30"/>
  <c r="L91" i="30"/>
  <c r="L92" i="30"/>
  <c r="L93" i="30"/>
  <c r="L94" i="30"/>
  <c r="L95" i="30"/>
  <c r="K86" i="30" l="1"/>
  <c r="K87" i="30"/>
  <c r="K88" i="30"/>
  <c r="L86" i="30"/>
  <c r="L87" i="30"/>
  <c r="L88" i="30"/>
  <c r="K82" i="30"/>
  <c r="K83" i="30"/>
  <c r="K84" i="30"/>
  <c r="K85" i="30"/>
  <c r="L82" i="30"/>
  <c r="L83" i="30"/>
  <c r="L84" i="30"/>
  <c r="L85" i="30"/>
  <c r="K78" i="30" l="1"/>
  <c r="K79" i="30"/>
  <c r="K80" i="30"/>
  <c r="K81" i="30"/>
  <c r="L78" i="30"/>
  <c r="L79" i="30"/>
  <c r="L80" i="30"/>
  <c r="L81" i="30"/>
  <c r="K74" i="30" l="1"/>
  <c r="K75" i="30"/>
  <c r="K76" i="30"/>
  <c r="K77" i="30"/>
  <c r="K89" i="30"/>
  <c r="L74" i="30"/>
  <c r="L75" i="30"/>
  <c r="L76" i="30"/>
  <c r="L77" i="30"/>
  <c r="L89" i="30"/>
  <c r="K70" i="30"/>
  <c r="K71" i="30"/>
  <c r="K72" i="30"/>
  <c r="K73" i="30"/>
  <c r="L70" i="30"/>
  <c r="L71" i="30"/>
  <c r="L72" i="30"/>
  <c r="L73" i="30"/>
  <c r="F96" i="30"/>
  <c r="L69" i="30"/>
  <c r="K69" i="30"/>
  <c r="L68" i="30"/>
  <c r="K68" i="30"/>
  <c r="L67" i="30"/>
  <c r="K67" i="30"/>
  <c r="L66" i="30"/>
  <c r="K66" i="30"/>
  <c r="L65" i="30"/>
  <c r="K65" i="30"/>
  <c r="L64" i="30"/>
  <c r="K64" i="30"/>
  <c r="L63" i="30"/>
  <c r="K63" i="30"/>
  <c r="L62" i="30"/>
  <c r="K62" i="30"/>
  <c r="L61" i="30"/>
  <c r="K61" i="30"/>
  <c r="L60" i="30"/>
  <c r="K60" i="30"/>
  <c r="L58" i="30"/>
  <c r="K58" i="30"/>
  <c r="L57" i="30"/>
  <c r="K57" i="30"/>
  <c r="L56" i="30"/>
  <c r="K56" i="30"/>
  <c r="L55" i="30"/>
  <c r="K55" i="30"/>
  <c r="L54" i="30"/>
  <c r="K54" i="30"/>
  <c r="L53" i="30"/>
  <c r="K53" i="30"/>
  <c r="L52" i="30"/>
  <c r="K52" i="30"/>
  <c r="L51" i="30"/>
  <c r="K51" i="30"/>
  <c r="L50" i="30"/>
  <c r="K50" i="30"/>
  <c r="L49" i="30"/>
  <c r="K49" i="30"/>
  <c r="L48" i="30"/>
  <c r="K48" i="30"/>
  <c r="L47" i="30"/>
  <c r="K47" i="30"/>
  <c r="L46" i="30"/>
  <c r="K46" i="30"/>
  <c r="L45" i="30"/>
  <c r="K45" i="30"/>
  <c r="L44" i="30"/>
  <c r="K44" i="30"/>
  <c r="L43" i="30"/>
  <c r="K43" i="30"/>
  <c r="L42" i="30"/>
  <c r="K42" i="30"/>
  <c r="L41" i="30"/>
  <c r="K41" i="30"/>
  <c r="L39" i="30"/>
  <c r="K39" i="30"/>
  <c r="L38" i="30"/>
  <c r="K38" i="30"/>
  <c r="L37" i="30"/>
  <c r="K37" i="30"/>
  <c r="L36" i="30"/>
  <c r="K36" i="30"/>
  <c r="L35" i="30"/>
  <c r="K35" i="30"/>
  <c r="L34" i="30"/>
  <c r="K34" i="30"/>
  <c r="L33" i="30"/>
  <c r="K33" i="30"/>
  <c r="L32" i="30"/>
  <c r="K32" i="30"/>
  <c r="L31" i="30"/>
  <c r="K31" i="30"/>
  <c r="L30" i="30"/>
  <c r="K30" i="30"/>
  <c r="L29" i="30"/>
  <c r="K29" i="30"/>
  <c r="L28" i="30"/>
  <c r="K28" i="30"/>
  <c r="L27" i="30"/>
  <c r="K27" i="30"/>
  <c r="L26" i="30"/>
  <c r="K26" i="30"/>
  <c r="L25" i="30"/>
  <c r="K25" i="30"/>
  <c r="L24" i="30"/>
  <c r="K24" i="30"/>
  <c r="L23" i="30"/>
  <c r="K23" i="30"/>
  <c r="L22" i="30"/>
  <c r="K22" i="30"/>
  <c r="L21" i="30"/>
  <c r="K21" i="30"/>
  <c r="L20" i="30"/>
  <c r="K20" i="30"/>
  <c r="L19" i="30"/>
  <c r="K19" i="30"/>
  <c r="L18" i="30"/>
  <c r="K18" i="30"/>
  <c r="L17" i="30"/>
  <c r="K17" i="30"/>
  <c r="L16" i="30"/>
  <c r="K16" i="30"/>
  <c r="L15" i="30"/>
  <c r="K15" i="30"/>
  <c r="L14" i="30"/>
  <c r="K14" i="30"/>
  <c r="L13" i="30"/>
  <c r="K13" i="30"/>
  <c r="L12" i="30"/>
  <c r="K12" i="30"/>
  <c r="L11" i="30"/>
  <c r="K11" i="30"/>
  <c r="L10" i="30"/>
  <c r="K10" i="30"/>
  <c r="L9" i="30"/>
  <c r="K9" i="30"/>
  <c r="K85" i="29" l="1"/>
  <c r="K86" i="29"/>
  <c r="K87" i="29"/>
  <c r="K88" i="29"/>
  <c r="K89" i="29"/>
  <c r="L85" i="29"/>
  <c r="L86" i="29"/>
  <c r="L87" i="29"/>
  <c r="L88" i="29"/>
  <c r="L89" i="29"/>
  <c r="K83" i="29" l="1"/>
  <c r="K84" i="29"/>
  <c r="K90" i="29"/>
  <c r="L83" i="29"/>
  <c r="L84" i="29"/>
  <c r="L90" i="29"/>
  <c r="K81" i="29" l="1"/>
  <c r="K82" i="29"/>
  <c r="L81" i="29"/>
  <c r="L82" i="29"/>
  <c r="K77" i="29" l="1"/>
  <c r="K78" i="29"/>
  <c r="K79" i="29"/>
  <c r="L77" i="29"/>
  <c r="L78" i="29"/>
  <c r="L79" i="29"/>
  <c r="K80" i="29"/>
  <c r="L80" i="29"/>
  <c r="F91" i="29"/>
  <c r="K73" i="29" l="1"/>
  <c r="K74" i="29"/>
  <c r="K75" i="29"/>
  <c r="K76" i="29"/>
  <c r="L73" i="29"/>
  <c r="L74" i="29"/>
  <c r="L75" i="29"/>
  <c r="L76" i="29"/>
  <c r="K68" i="29" l="1"/>
  <c r="K69" i="29"/>
  <c r="K70" i="29"/>
  <c r="K71" i="29"/>
  <c r="K72" i="29"/>
  <c r="L68" i="29"/>
  <c r="L69" i="29"/>
  <c r="L70" i="29"/>
  <c r="L71" i="29"/>
  <c r="L72" i="29"/>
  <c r="K64" i="29" l="1"/>
  <c r="K65" i="29"/>
  <c r="K66" i="29"/>
  <c r="L64" i="29"/>
  <c r="L65" i="29"/>
  <c r="L66" i="29"/>
  <c r="L67" i="29" l="1"/>
  <c r="K67" i="29"/>
  <c r="L63" i="29"/>
  <c r="K63" i="29"/>
  <c r="L62" i="29"/>
  <c r="K62" i="29"/>
  <c r="L61" i="29"/>
  <c r="K61" i="29"/>
  <c r="L60" i="29"/>
  <c r="K60" i="29"/>
  <c r="L59" i="29"/>
  <c r="K59" i="29"/>
  <c r="L58" i="29"/>
  <c r="K58" i="29"/>
  <c r="L57" i="29"/>
  <c r="K57" i="29"/>
  <c r="L56" i="29"/>
  <c r="K56" i="29"/>
  <c r="L54" i="29"/>
  <c r="K54" i="29"/>
  <c r="L53" i="29"/>
  <c r="K53" i="29"/>
  <c r="L52" i="29"/>
  <c r="K52" i="29"/>
  <c r="L51" i="29"/>
  <c r="K51" i="29"/>
  <c r="L50" i="29"/>
  <c r="K50" i="29"/>
  <c r="L49" i="29"/>
  <c r="K49" i="29"/>
  <c r="L48" i="29"/>
  <c r="K48" i="29"/>
  <c r="L47" i="29"/>
  <c r="K47" i="29"/>
  <c r="L46" i="29"/>
  <c r="K46" i="29"/>
  <c r="L45" i="29"/>
  <c r="K45" i="29"/>
  <c r="L44" i="29"/>
  <c r="K44" i="29"/>
  <c r="L43" i="29"/>
  <c r="K43" i="29"/>
  <c r="L42" i="29"/>
  <c r="K42" i="29"/>
  <c r="L41" i="29"/>
  <c r="K41" i="29"/>
  <c r="L40" i="29"/>
  <c r="K40" i="29"/>
  <c r="L39" i="29"/>
  <c r="K39" i="29"/>
  <c r="L38" i="29"/>
  <c r="K38" i="29"/>
  <c r="L37" i="29"/>
  <c r="K37" i="29"/>
  <c r="L36" i="29"/>
  <c r="K36" i="29"/>
  <c r="L35" i="29"/>
  <c r="K35" i="29"/>
  <c r="L34" i="29"/>
  <c r="K34" i="29"/>
  <c r="L33" i="29"/>
  <c r="K33" i="29"/>
  <c r="L32" i="29"/>
  <c r="K32" i="29"/>
  <c r="L31" i="29"/>
  <c r="K31" i="29"/>
  <c r="L30" i="29"/>
  <c r="K30" i="29"/>
  <c r="L29" i="29"/>
  <c r="K29" i="29"/>
  <c r="L28" i="29"/>
  <c r="K28" i="29"/>
  <c r="L27" i="29"/>
  <c r="K27" i="29"/>
  <c r="L26" i="29"/>
  <c r="K26" i="29"/>
  <c r="L25" i="29"/>
  <c r="K25" i="29"/>
  <c r="L24" i="29"/>
  <c r="K24" i="29"/>
  <c r="L23" i="29"/>
  <c r="K23" i="29"/>
  <c r="L22" i="29"/>
  <c r="K22" i="29"/>
  <c r="L21" i="29"/>
  <c r="K21" i="29"/>
  <c r="L20" i="29"/>
  <c r="K20" i="29"/>
  <c r="L19" i="29"/>
  <c r="K19" i="29"/>
  <c r="L18" i="29"/>
  <c r="K18" i="29"/>
  <c r="L17" i="29"/>
  <c r="K17" i="29"/>
  <c r="L16" i="29"/>
  <c r="K16" i="29"/>
  <c r="L15" i="29"/>
  <c r="K15" i="29"/>
  <c r="L14" i="29"/>
  <c r="K14" i="29"/>
  <c r="L13" i="29"/>
  <c r="K13" i="29"/>
  <c r="L12" i="29"/>
  <c r="K12" i="29"/>
  <c r="L11" i="29"/>
  <c r="K11" i="29"/>
  <c r="L10" i="29"/>
  <c r="K10" i="29"/>
  <c r="L9" i="29"/>
  <c r="K9" i="29"/>
  <c r="K76" i="28"/>
  <c r="K77" i="28"/>
  <c r="K78" i="28"/>
  <c r="K79" i="28"/>
  <c r="K80" i="28"/>
  <c r="L76" i="28"/>
  <c r="L77" i="28"/>
  <c r="L78" i="28"/>
  <c r="L79" i="28"/>
  <c r="L80" i="28"/>
  <c r="K72" i="28" l="1"/>
  <c r="K73" i="28"/>
  <c r="K74" i="28"/>
  <c r="L72" i="28"/>
  <c r="L73" i="28"/>
  <c r="L74" i="28"/>
  <c r="K65" i="28" l="1"/>
  <c r="K66" i="28"/>
  <c r="K67" i="28"/>
  <c r="K68" i="28"/>
  <c r="K69" i="28"/>
  <c r="K70" i="28"/>
  <c r="L65" i="28"/>
  <c r="L66" i="28"/>
  <c r="L67" i="28"/>
  <c r="L68" i="28"/>
  <c r="L69" i="28"/>
  <c r="L70" i="28"/>
  <c r="K62" i="28" l="1"/>
  <c r="K63" i="28"/>
  <c r="K64" i="28"/>
  <c r="L62" i="28"/>
  <c r="L63" i="28"/>
  <c r="L64" i="28"/>
  <c r="K54" i="28" l="1"/>
  <c r="K55" i="28"/>
  <c r="K56" i="28"/>
  <c r="K57" i="28"/>
  <c r="K58" i="28"/>
  <c r="K59" i="28"/>
  <c r="K60" i="28"/>
  <c r="K61" i="28"/>
  <c r="K75" i="28"/>
  <c r="L54" i="28"/>
  <c r="L55" i="28"/>
  <c r="L56" i="28"/>
  <c r="L57" i="28"/>
  <c r="L58" i="28"/>
  <c r="L59" i="28"/>
  <c r="L60" i="28"/>
  <c r="L61" i="28"/>
  <c r="L75" i="28"/>
  <c r="K49" i="28" l="1"/>
  <c r="K50" i="28"/>
  <c r="K51" i="28"/>
  <c r="K52" i="28"/>
  <c r="L49" i="28"/>
  <c r="L50" i="28"/>
  <c r="L51" i="28"/>
  <c r="L52" i="28"/>
  <c r="K46" i="28"/>
  <c r="K47" i="28"/>
  <c r="K48" i="28"/>
  <c r="L46" i="28"/>
  <c r="L47" i="28"/>
  <c r="L48" i="28"/>
  <c r="K41" i="28" l="1"/>
  <c r="K42" i="28"/>
  <c r="K43" i="28"/>
  <c r="K44" i="28"/>
  <c r="K45" i="28"/>
  <c r="L41" i="28"/>
  <c r="L42" i="28"/>
  <c r="L43" i="28"/>
  <c r="L44" i="28"/>
  <c r="L45" i="28"/>
  <c r="K23" i="28"/>
  <c r="L23" i="28"/>
  <c r="F81" i="28"/>
  <c r="L53" i="28"/>
  <c r="K53" i="28"/>
  <c r="L40" i="28"/>
  <c r="K40" i="28"/>
  <c r="L39" i="28"/>
  <c r="K39" i="28"/>
  <c r="L38" i="28"/>
  <c r="K38" i="28"/>
  <c r="L37" i="28"/>
  <c r="K37" i="28"/>
  <c r="L36" i="28"/>
  <c r="K36" i="28"/>
  <c r="L35" i="28"/>
  <c r="K35" i="28"/>
  <c r="L34" i="28"/>
  <c r="K34" i="28"/>
  <c r="L33" i="28"/>
  <c r="K33" i="28"/>
  <c r="L32" i="28"/>
  <c r="K32" i="28"/>
  <c r="L31" i="28"/>
  <c r="K31" i="28"/>
  <c r="L30" i="28"/>
  <c r="K30" i="28"/>
  <c r="L29" i="28"/>
  <c r="K29" i="28"/>
  <c r="L28" i="28"/>
  <c r="K28" i="28"/>
  <c r="L27" i="28"/>
  <c r="K27" i="28"/>
  <c r="L26" i="28"/>
  <c r="K26" i="28"/>
  <c r="L25" i="28"/>
  <c r="K25" i="28"/>
  <c r="L24" i="28"/>
  <c r="K24" i="28"/>
  <c r="L22" i="28"/>
  <c r="K22" i="28"/>
  <c r="L21" i="28"/>
  <c r="K21" i="28"/>
  <c r="L20" i="28"/>
  <c r="K20" i="28"/>
  <c r="L19" i="28"/>
  <c r="K19" i="28"/>
  <c r="L18" i="28"/>
  <c r="K18" i="28"/>
  <c r="L17" i="28"/>
  <c r="K17" i="28"/>
  <c r="L16" i="28"/>
  <c r="K16" i="28"/>
  <c r="L15" i="28"/>
  <c r="K15" i="28"/>
  <c r="L14" i="28"/>
  <c r="K14" i="28"/>
  <c r="L13" i="28"/>
  <c r="K13" i="28"/>
  <c r="L12" i="28"/>
  <c r="K12" i="28"/>
  <c r="L11" i="28"/>
  <c r="K11" i="28"/>
  <c r="L10" i="28"/>
  <c r="K10" i="28"/>
  <c r="L9" i="28"/>
  <c r="K9" i="28"/>
  <c r="K69" i="27" l="1"/>
  <c r="K70" i="27"/>
  <c r="K71" i="27"/>
  <c r="K72" i="27"/>
  <c r="K73" i="27"/>
  <c r="L69" i="27"/>
  <c r="L70" i="27"/>
  <c r="L71" i="27"/>
  <c r="L72" i="27"/>
  <c r="L73" i="27"/>
  <c r="K64" i="27"/>
  <c r="K65" i="27"/>
  <c r="K66" i="27"/>
  <c r="K67" i="27"/>
  <c r="L64" i="27"/>
  <c r="L65" i="27"/>
  <c r="L66" i="27"/>
  <c r="L67" i="27"/>
  <c r="K63" i="27" l="1"/>
  <c r="L63" i="27"/>
  <c r="K68" i="27"/>
  <c r="L68" i="27"/>
  <c r="K57" i="27"/>
  <c r="K58" i="27"/>
  <c r="K59" i="27"/>
  <c r="K60" i="27"/>
  <c r="K61" i="27"/>
  <c r="L57" i="27"/>
  <c r="L58" i="27"/>
  <c r="L59" i="27"/>
  <c r="L60" i="27"/>
  <c r="L61" i="27"/>
  <c r="K53" i="27" l="1"/>
  <c r="K54" i="27"/>
  <c r="K55" i="27"/>
  <c r="K56" i="27"/>
  <c r="L53" i="27"/>
  <c r="L54" i="27"/>
  <c r="L55" i="27"/>
  <c r="L56" i="27"/>
  <c r="F74" i="27"/>
  <c r="L62" i="27"/>
  <c r="K62" i="27"/>
  <c r="L52" i="27"/>
  <c r="K52" i="27"/>
  <c r="L51" i="27"/>
  <c r="K51" i="27"/>
  <c r="L50" i="27"/>
  <c r="K50" i="27"/>
  <c r="L49" i="27"/>
  <c r="K49" i="27"/>
  <c r="L48" i="27"/>
  <c r="K48" i="27"/>
  <c r="L47" i="27"/>
  <c r="K47" i="27"/>
  <c r="L46" i="27"/>
  <c r="K46" i="27"/>
  <c r="L45" i="27"/>
  <c r="K45" i="27"/>
  <c r="L44" i="27"/>
  <c r="K44" i="27"/>
  <c r="L43" i="27"/>
  <c r="K43" i="27"/>
  <c r="L42" i="27"/>
  <c r="K42" i="27"/>
  <c r="L41" i="27"/>
  <c r="K41" i="27"/>
  <c r="L40" i="27"/>
  <c r="K40" i="27"/>
  <c r="L39" i="27"/>
  <c r="K39" i="27"/>
  <c r="L38" i="27"/>
  <c r="K38" i="27"/>
  <c r="L37" i="27"/>
  <c r="K37" i="27"/>
  <c r="L36" i="27"/>
  <c r="K36" i="27"/>
  <c r="L35" i="27"/>
  <c r="K35" i="27"/>
  <c r="L34" i="27"/>
  <c r="K34" i="27"/>
  <c r="L33" i="27"/>
  <c r="K33" i="27"/>
  <c r="L32" i="27"/>
  <c r="K32" i="27"/>
  <c r="L31" i="27"/>
  <c r="K31" i="27"/>
  <c r="L30" i="27"/>
  <c r="K30" i="27"/>
  <c r="L29" i="27"/>
  <c r="K29" i="27"/>
  <c r="L28" i="27"/>
  <c r="K28" i="27"/>
  <c r="L27" i="27"/>
  <c r="K27" i="27"/>
  <c r="L26" i="27"/>
  <c r="K26" i="27"/>
  <c r="L25" i="27"/>
  <c r="K25" i="27"/>
  <c r="L24" i="27"/>
  <c r="K24" i="27"/>
  <c r="L23" i="27"/>
  <c r="K23" i="27"/>
  <c r="L22" i="27"/>
  <c r="K22" i="27"/>
  <c r="L21" i="27"/>
  <c r="K21" i="27"/>
  <c r="L20" i="27"/>
  <c r="K20" i="27"/>
  <c r="L19" i="27"/>
  <c r="K19" i="27"/>
  <c r="L18" i="27"/>
  <c r="K18" i="27"/>
  <c r="L17" i="27"/>
  <c r="K17" i="27"/>
  <c r="L16" i="27"/>
  <c r="K16" i="27"/>
  <c r="L15" i="27"/>
  <c r="K15" i="27"/>
  <c r="L14" i="27"/>
  <c r="K14" i="27"/>
  <c r="L13" i="27"/>
  <c r="K13" i="27"/>
  <c r="L12" i="27"/>
  <c r="K12" i="27"/>
  <c r="L11" i="27"/>
  <c r="K11" i="27"/>
  <c r="L10" i="27"/>
  <c r="L9" i="27"/>
  <c r="K9" i="27"/>
  <c r="K72" i="25" l="1"/>
  <c r="K73" i="25"/>
  <c r="K74" i="25"/>
  <c r="K75" i="25"/>
  <c r="K76" i="25"/>
  <c r="L72" i="25"/>
  <c r="L73" i="25"/>
  <c r="L74" i="25"/>
  <c r="L75" i="25"/>
  <c r="L76" i="25"/>
  <c r="K66" i="25" l="1"/>
  <c r="K67" i="25"/>
  <c r="K68" i="25"/>
  <c r="K69" i="25"/>
  <c r="K70" i="25"/>
  <c r="K71" i="25"/>
  <c r="K77" i="25"/>
  <c r="L66" i="25"/>
  <c r="L67" i="25"/>
  <c r="L68" i="25"/>
  <c r="L69" i="25"/>
  <c r="L70" i="25"/>
  <c r="L71" i="25"/>
  <c r="L77" i="25"/>
  <c r="K59" i="25" l="1"/>
  <c r="K60" i="25"/>
  <c r="K61" i="25"/>
  <c r="K62" i="25"/>
  <c r="K63" i="25"/>
  <c r="K64" i="25"/>
  <c r="L59" i="25"/>
  <c r="L60" i="25"/>
  <c r="L61" i="25"/>
  <c r="L62" i="25"/>
  <c r="L63" i="25"/>
  <c r="L64" i="25"/>
  <c r="K55" i="25" l="1"/>
  <c r="K56" i="25"/>
  <c r="K57" i="25"/>
  <c r="K58" i="25"/>
  <c r="K65" i="25"/>
  <c r="L55" i="25"/>
  <c r="L56" i="25"/>
  <c r="L57" i="25"/>
  <c r="L58" i="25"/>
  <c r="L65" i="25"/>
  <c r="K50" i="25"/>
  <c r="K51" i="25"/>
  <c r="K52" i="25"/>
  <c r="K53" i="25"/>
  <c r="L50" i="25"/>
  <c r="L51" i="25"/>
  <c r="L52" i="25"/>
  <c r="L53" i="25"/>
  <c r="F78" i="25" l="1"/>
  <c r="L54" i="25"/>
  <c r="K54" i="25"/>
  <c r="L49" i="25"/>
  <c r="K49" i="25"/>
  <c r="L48" i="25"/>
  <c r="K48" i="25"/>
  <c r="L47" i="25"/>
  <c r="K47" i="25"/>
  <c r="L46" i="25"/>
  <c r="K46" i="25"/>
  <c r="L45" i="25"/>
  <c r="K45" i="25"/>
  <c r="L44" i="25"/>
  <c r="K44" i="25"/>
  <c r="L43" i="25"/>
  <c r="K43" i="25"/>
  <c r="L42" i="25"/>
  <c r="K42" i="25"/>
  <c r="L41" i="25"/>
  <c r="K41" i="25"/>
  <c r="L40" i="25"/>
  <c r="K40" i="25"/>
  <c r="L39" i="25"/>
  <c r="K39" i="25"/>
  <c r="L38" i="25"/>
  <c r="K38" i="25"/>
  <c r="L37" i="25"/>
  <c r="K37" i="25"/>
  <c r="L36" i="25"/>
  <c r="K36" i="25"/>
  <c r="L35" i="25"/>
  <c r="K35" i="25"/>
  <c r="L34" i="25"/>
  <c r="K34" i="25"/>
  <c r="L33" i="25"/>
  <c r="K33" i="25"/>
  <c r="L32" i="25"/>
  <c r="K32" i="25"/>
  <c r="L31" i="25"/>
  <c r="K31" i="25"/>
  <c r="L30" i="25"/>
  <c r="K30" i="25"/>
  <c r="L29" i="25"/>
  <c r="K29" i="25"/>
  <c r="L28" i="25"/>
  <c r="K28" i="25"/>
  <c r="L27" i="25"/>
  <c r="K27" i="25"/>
  <c r="L26" i="25"/>
  <c r="K26" i="25"/>
  <c r="L25" i="25"/>
  <c r="K25" i="25"/>
  <c r="L24" i="25"/>
  <c r="K24" i="25"/>
  <c r="L23" i="25"/>
  <c r="K23" i="25"/>
  <c r="L22" i="25"/>
  <c r="K22" i="25"/>
  <c r="L21" i="25"/>
  <c r="K21" i="25"/>
  <c r="L20" i="25"/>
  <c r="K20" i="25"/>
  <c r="L19" i="25"/>
  <c r="K19" i="25"/>
  <c r="L18" i="25"/>
  <c r="K18" i="25"/>
  <c r="L17" i="25"/>
  <c r="K17" i="25"/>
  <c r="L16" i="25"/>
  <c r="K16" i="25"/>
  <c r="L15" i="25"/>
  <c r="K15" i="25"/>
  <c r="L14" i="25"/>
  <c r="K14" i="25"/>
  <c r="L13" i="25"/>
  <c r="K13" i="25"/>
  <c r="L12" i="25"/>
  <c r="K12" i="25"/>
  <c r="L11" i="25"/>
  <c r="K11" i="25"/>
  <c r="L10" i="25"/>
  <c r="L9" i="25"/>
  <c r="K9" i="25"/>
  <c r="K71" i="24" l="1"/>
  <c r="K72" i="24"/>
  <c r="K73" i="24"/>
  <c r="K74" i="24"/>
  <c r="L71" i="24"/>
  <c r="L72" i="24"/>
  <c r="L73" i="24"/>
  <c r="L74" i="24"/>
  <c r="K64" i="24" l="1"/>
  <c r="K65" i="24"/>
  <c r="K66" i="24"/>
  <c r="K67" i="24"/>
  <c r="K68" i="24"/>
  <c r="K69" i="24"/>
  <c r="L64" i="24"/>
  <c r="L65" i="24"/>
  <c r="L66" i="24"/>
  <c r="L67" i="24"/>
  <c r="L68" i="24"/>
  <c r="L69" i="24"/>
  <c r="K61" i="24"/>
  <c r="K62" i="24"/>
  <c r="K63" i="24"/>
  <c r="K70" i="24"/>
  <c r="L61" i="24"/>
  <c r="L62" i="24"/>
  <c r="L63" i="24"/>
  <c r="L70" i="24"/>
  <c r="K56" i="24"/>
  <c r="K57" i="24"/>
  <c r="K58" i="24"/>
  <c r="K59" i="24"/>
  <c r="K60" i="24"/>
  <c r="L56" i="24"/>
  <c r="L57" i="24"/>
  <c r="L58" i="24"/>
  <c r="L59" i="24"/>
  <c r="L60" i="24"/>
  <c r="K51" i="24"/>
  <c r="K52" i="24"/>
  <c r="K53" i="24"/>
  <c r="K54" i="24"/>
  <c r="L51" i="24"/>
  <c r="L52" i="24"/>
  <c r="L53" i="24"/>
  <c r="L54" i="24"/>
  <c r="K22" i="24" l="1"/>
  <c r="L22" i="24"/>
  <c r="K21" i="24"/>
  <c r="L21" i="24"/>
  <c r="F75" i="24"/>
  <c r="L55" i="24"/>
  <c r="K55" i="24"/>
  <c r="L50" i="24"/>
  <c r="K50" i="24"/>
  <c r="L49" i="24"/>
  <c r="K49" i="24"/>
  <c r="L48" i="24"/>
  <c r="K48" i="24"/>
  <c r="L47" i="24"/>
  <c r="K47" i="24"/>
  <c r="L46" i="24"/>
  <c r="K46" i="24"/>
  <c r="L45" i="24"/>
  <c r="K45" i="24"/>
  <c r="L44" i="24"/>
  <c r="K44" i="24"/>
  <c r="L43" i="24"/>
  <c r="K43" i="24"/>
  <c r="L42" i="24"/>
  <c r="K42" i="24"/>
  <c r="L41" i="24"/>
  <c r="K41" i="24"/>
  <c r="L40" i="24"/>
  <c r="K40" i="24"/>
  <c r="L39" i="24"/>
  <c r="K39" i="24"/>
  <c r="L38" i="24"/>
  <c r="K38" i="24"/>
  <c r="L37" i="24"/>
  <c r="K37" i="24"/>
  <c r="L36" i="24"/>
  <c r="K36" i="24"/>
  <c r="L35" i="24"/>
  <c r="K35" i="24"/>
  <c r="L34" i="24"/>
  <c r="K34" i="24"/>
  <c r="L33" i="24"/>
  <c r="K33" i="24"/>
  <c r="L32" i="24"/>
  <c r="K32" i="24"/>
  <c r="L31" i="24"/>
  <c r="K31" i="24"/>
  <c r="L30" i="24"/>
  <c r="K30" i="24"/>
  <c r="L29" i="24"/>
  <c r="K29" i="24"/>
  <c r="L28" i="24"/>
  <c r="K28" i="24"/>
  <c r="L27" i="24"/>
  <c r="K27" i="24"/>
  <c r="L26" i="24"/>
  <c r="K26" i="24"/>
  <c r="L25" i="24"/>
  <c r="K25" i="24"/>
  <c r="L24" i="24"/>
  <c r="K24" i="24"/>
  <c r="L23" i="24"/>
  <c r="K23" i="24"/>
  <c r="L20" i="24"/>
  <c r="K20" i="24"/>
  <c r="L19" i="24"/>
  <c r="K19" i="24"/>
  <c r="L18" i="24"/>
  <c r="K18" i="24"/>
  <c r="L17" i="24"/>
  <c r="K17" i="24"/>
  <c r="L16" i="24"/>
  <c r="K16" i="24"/>
  <c r="L15" i="24"/>
  <c r="K15" i="24"/>
  <c r="L14" i="24"/>
  <c r="K14" i="24"/>
  <c r="L13" i="24"/>
  <c r="K13" i="24"/>
  <c r="L12" i="24"/>
  <c r="K12" i="24"/>
  <c r="L11" i="24"/>
  <c r="K11" i="24"/>
  <c r="L10" i="24"/>
  <c r="K10" i="24"/>
  <c r="L9" i="24"/>
  <c r="K9" i="24"/>
  <c r="K70" i="23" l="1"/>
  <c r="K71" i="23"/>
  <c r="K72" i="23"/>
  <c r="K73" i="23"/>
  <c r="L70" i="23"/>
  <c r="L71" i="23"/>
  <c r="L72" i="23"/>
  <c r="L73" i="23"/>
  <c r="K64" i="23" l="1"/>
  <c r="K65" i="23"/>
  <c r="K66" i="23"/>
  <c r="K67" i="23"/>
  <c r="K68" i="23"/>
  <c r="L64" i="23"/>
  <c r="L65" i="23"/>
  <c r="L66" i="23"/>
  <c r="L67" i="23"/>
  <c r="L68" i="23"/>
  <c r="K62" i="23" l="1"/>
  <c r="K63" i="23"/>
  <c r="K69" i="23"/>
  <c r="L62" i="23"/>
  <c r="L63" i="23"/>
  <c r="L69" i="23"/>
  <c r="K59" i="23"/>
  <c r="K60" i="23"/>
  <c r="K61" i="23"/>
  <c r="L59" i="23"/>
  <c r="L60" i="23"/>
  <c r="L61" i="23"/>
  <c r="K54" i="23" l="1"/>
  <c r="K55" i="23"/>
  <c r="K56" i="23"/>
  <c r="K57" i="23"/>
  <c r="L54" i="23"/>
  <c r="L55" i="23"/>
  <c r="L56" i="23"/>
  <c r="L57" i="23"/>
  <c r="K49" i="23" l="1"/>
  <c r="K50" i="23"/>
  <c r="K51" i="23"/>
  <c r="K52" i="23"/>
  <c r="K53" i="23"/>
  <c r="K58" i="23"/>
  <c r="L49" i="23"/>
  <c r="L50" i="23"/>
  <c r="L51" i="23"/>
  <c r="L52" i="23"/>
  <c r="L53" i="23"/>
  <c r="L58" i="23"/>
  <c r="K45" i="23"/>
  <c r="K46" i="23"/>
  <c r="K47" i="23"/>
  <c r="L45" i="23"/>
  <c r="L46" i="23"/>
  <c r="L47" i="23"/>
  <c r="K41" i="23" l="1"/>
  <c r="K42" i="23"/>
  <c r="K43" i="23"/>
  <c r="K44" i="23"/>
  <c r="K48" i="23"/>
  <c r="L41" i="23"/>
  <c r="L42" i="23"/>
  <c r="L43" i="23"/>
  <c r="L44" i="23"/>
  <c r="L48" i="23"/>
  <c r="K36" i="23" l="1"/>
  <c r="K37" i="23"/>
  <c r="K38" i="23"/>
  <c r="K39" i="23"/>
  <c r="L36" i="23"/>
  <c r="L37" i="23"/>
  <c r="L38" i="23"/>
  <c r="L39" i="23"/>
  <c r="K31" i="23" l="1"/>
  <c r="K32" i="23"/>
  <c r="K33" i="23"/>
  <c r="K34" i="23"/>
  <c r="K35" i="23"/>
  <c r="L31" i="23"/>
  <c r="L32" i="23"/>
  <c r="L33" i="23"/>
  <c r="L34" i="23"/>
  <c r="L35" i="23"/>
  <c r="F74" i="23" l="1"/>
  <c r="L40" i="23"/>
  <c r="K40" i="23"/>
  <c r="L30" i="23"/>
  <c r="K30" i="23"/>
  <c r="L29" i="23"/>
  <c r="K29" i="23"/>
  <c r="L28" i="23"/>
  <c r="K28" i="23"/>
  <c r="L27" i="23"/>
  <c r="K27" i="23"/>
  <c r="L26" i="23"/>
  <c r="K26" i="23"/>
  <c r="L25" i="23"/>
  <c r="K25" i="23"/>
  <c r="L24" i="23"/>
  <c r="K24" i="23"/>
  <c r="L22" i="23"/>
  <c r="K22" i="23"/>
  <c r="L21" i="23"/>
  <c r="K21" i="23"/>
  <c r="L20" i="23"/>
  <c r="K20" i="23"/>
  <c r="L19" i="23"/>
  <c r="K19" i="23"/>
  <c r="L18" i="23"/>
  <c r="K18" i="23"/>
  <c r="L17" i="23"/>
  <c r="K17" i="23"/>
  <c r="L16" i="23"/>
  <c r="K16" i="23"/>
  <c r="L15" i="23"/>
  <c r="K15" i="23"/>
  <c r="L14" i="23"/>
  <c r="K14" i="23"/>
  <c r="L13" i="23"/>
  <c r="K13" i="23"/>
  <c r="L12" i="23"/>
  <c r="K12" i="23"/>
  <c r="L11" i="23"/>
  <c r="K11" i="23"/>
  <c r="L10" i="23"/>
  <c r="K10" i="23"/>
  <c r="L9" i="23"/>
  <c r="K9" i="23"/>
  <c r="K50" i="22" l="1"/>
  <c r="K51" i="22"/>
  <c r="K52" i="22"/>
  <c r="K53" i="22"/>
  <c r="K54" i="22"/>
  <c r="K55" i="22"/>
  <c r="K56" i="22"/>
  <c r="L50" i="22"/>
  <c r="L51" i="22"/>
  <c r="L52" i="22"/>
  <c r="L53" i="22"/>
  <c r="L54" i="22"/>
  <c r="L55" i="22"/>
  <c r="L56" i="22"/>
  <c r="K44" i="22" l="1"/>
  <c r="K45" i="22"/>
  <c r="K46" i="22"/>
  <c r="K47" i="22"/>
  <c r="K48" i="22"/>
  <c r="K49" i="22"/>
  <c r="L44" i="22"/>
  <c r="L45" i="22"/>
  <c r="L46" i="22"/>
  <c r="L47" i="22"/>
  <c r="L48" i="22"/>
  <c r="L49" i="22"/>
  <c r="K40" i="22" l="1"/>
  <c r="K41" i="22"/>
  <c r="K42" i="22"/>
  <c r="K43" i="22"/>
  <c r="L40" i="22"/>
  <c r="L41" i="22"/>
  <c r="L42" i="22"/>
  <c r="L43" i="22"/>
  <c r="K34" i="22" l="1"/>
  <c r="K35" i="22"/>
  <c r="K36" i="22"/>
  <c r="K37" i="22"/>
  <c r="K38" i="22"/>
  <c r="K39" i="22"/>
  <c r="L34" i="22"/>
  <c r="L35" i="22"/>
  <c r="L36" i="22"/>
  <c r="L37" i="22"/>
  <c r="L38" i="22"/>
  <c r="L39" i="22"/>
  <c r="K31" i="22" l="1"/>
  <c r="K32" i="22"/>
  <c r="K33" i="22"/>
  <c r="L31" i="22"/>
  <c r="L32" i="22"/>
  <c r="L33" i="22"/>
  <c r="K22" i="22"/>
  <c r="L22" i="22"/>
  <c r="F57" i="22"/>
  <c r="L30" i="22"/>
  <c r="K30" i="22"/>
  <c r="L29" i="22"/>
  <c r="K29" i="22"/>
  <c r="L28" i="22"/>
  <c r="K28" i="22"/>
  <c r="L27" i="22"/>
  <c r="K27" i="22"/>
  <c r="L26" i="22"/>
  <c r="K26" i="22"/>
  <c r="L25" i="22"/>
  <c r="K25" i="22"/>
  <c r="L24" i="22"/>
  <c r="K24" i="22"/>
  <c r="L23" i="22"/>
  <c r="K23" i="22"/>
  <c r="L21" i="22"/>
  <c r="K21" i="22"/>
  <c r="L20" i="22"/>
  <c r="K20" i="22"/>
  <c r="L18" i="22"/>
  <c r="K18" i="22"/>
  <c r="L17" i="22"/>
  <c r="K17" i="22"/>
  <c r="L16" i="22"/>
  <c r="K16" i="22"/>
  <c r="L15" i="22"/>
  <c r="K15" i="22"/>
  <c r="L14" i="22"/>
  <c r="K14" i="22"/>
  <c r="L13" i="22"/>
  <c r="K13" i="22"/>
  <c r="L12" i="22"/>
  <c r="K12" i="22"/>
  <c r="L11" i="22"/>
  <c r="K11" i="22"/>
  <c r="L10" i="22"/>
  <c r="K10" i="22"/>
  <c r="L9" i="22"/>
  <c r="K9" i="22"/>
  <c r="K35" i="21" l="1"/>
  <c r="L35" i="21"/>
  <c r="K34" i="21"/>
  <c r="L34" i="21"/>
  <c r="K52" i="21"/>
  <c r="K53" i="21"/>
  <c r="K54" i="21"/>
  <c r="K55" i="21"/>
  <c r="L52" i="21"/>
  <c r="L53" i="21"/>
  <c r="L54" i="21"/>
  <c r="L55" i="21"/>
  <c r="K45" i="21" l="1"/>
  <c r="K46" i="21"/>
  <c r="K47" i="21"/>
  <c r="K48" i="21"/>
  <c r="K49" i="21"/>
  <c r="K50" i="21"/>
  <c r="L45" i="21"/>
  <c r="L46" i="21"/>
  <c r="L47" i="21"/>
  <c r="L48" i="21"/>
  <c r="L49" i="21"/>
  <c r="L50" i="21"/>
  <c r="K41" i="21" l="1"/>
  <c r="K42" i="21"/>
  <c r="K43" i="21"/>
  <c r="K44" i="21"/>
  <c r="L41" i="21"/>
  <c r="L42" i="21"/>
  <c r="L43" i="21"/>
  <c r="L44" i="21"/>
  <c r="K39" i="21"/>
  <c r="L39" i="21"/>
  <c r="F56" i="21"/>
  <c r="K33" i="21" l="1"/>
  <c r="K36" i="21"/>
  <c r="K37" i="21"/>
  <c r="K38" i="21"/>
  <c r="K40" i="21"/>
  <c r="L33" i="21"/>
  <c r="L36" i="21"/>
  <c r="L37" i="21"/>
  <c r="L38" i="21"/>
  <c r="L40" i="21"/>
  <c r="K29" i="21"/>
  <c r="K30" i="21"/>
  <c r="K31" i="21"/>
  <c r="K32" i="21"/>
  <c r="L29" i="21"/>
  <c r="L30" i="21"/>
  <c r="L31" i="21"/>
  <c r="L32" i="21"/>
  <c r="K26" i="21" l="1"/>
  <c r="K27" i="21"/>
  <c r="K28" i="21"/>
  <c r="K51" i="21"/>
  <c r="L26" i="21"/>
  <c r="L27" i="21"/>
  <c r="L28" i="21"/>
  <c r="L51" i="21"/>
  <c r="K20" i="21" l="1"/>
  <c r="K21" i="21"/>
  <c r="K22" i="21"/>
  <c r="K23" i="21"/>
  <c r="K24" i="21"/>
  <c r="L20" i="21"/>
  <c r="L21" i="21"/>
  <c r="L22" i="21"/>
  <c r="L23" i="21"/>
  <c r="L24" i="21"/>
  <c r="L25" i="21"/>
  <c r="K25" i="21"/>
  <c r="L19" i="21"/>
  <c r="K19" i="21"/>
  <c r="L18" i="21"/>
  <c r="K18" i="21"/>
  <c r="L17" i="21"/>
  <c r="K17" i="21"/>
  <c r="L16" i="21"/>
  <c r="K16" i="21"/>
  <c r="L15" i="21"/>
  <c r="K15" i="21"/>
  <c r="L14" i="21"/>
  <c r="K14" i="21"/>
  <c r="L13" i="21"/>
  <c r="K13" i="21"/>
  <c r="L12" i="21"/>
  <c r="K12" i="21"/>
  <c r="L11" i="21"/>
  <c r="K11" i="21"/>
  <c r="L10" i="21"/>
  <c r="K10" i="21"/>
  <c r="L9" i="21"/>
  <c r="K9" i="21"/>
  <c r="K45" i="20" l="1"/>
  <c r="K46" i="20"/>
  <c r="K47" i="20"/>
  <c r="L45" i="20"/>
  <c r="L46" i="20"/>
  <c r="L47" i="20"/>
  <c r="K41" i="20" l="1"/>
  <c r="K42" i="20"/>
  <c r="K43" i="20"/>
  <c r="K44" i="20"/>
  <c r="L41" i="20"/>
  <c r="L42" i="20"/>
  <c r="L43" i="20"/>
  <c r="L44" i="20"/>
  <c r="K37" i="20" l="1"/>
  <c r="K38" i="20"/>
  <c r="K39" i="20"/>
  <c r="K40" i="20"/>
  <c r="L37" i="20"/>
  <c r="L38" i="20"/>
  <c r="L39" i="20"/>
  <c r="L40" i="20"/>
  <c r="K32" i="20" l="1"/>
  <c r="K33" i="20"/>
  <c r="K34" i="20"/>
  <c r="K35" i="20"/>
  <c r="K36" i="20"/>
  <c r="L32" i="20"/>
  <c r="L33" i="20"/>
  <c r="L34" i="20"/>
  <c r="L35" i="20"/>
  <c r="L36" i="20"/>
  <c r="F49" i="20"/>
  <c r="L48" i="20"/>
  <c r="K48" i="20"/>
  <c r="L31" i="20"/>
  <c r="K31" i="20"/>
  <c r="L30" i="20"/>
  <c r="K30" i="20"/>
  <c r="L29" i="20"/>
  <c r="K29" i="20"/>
  <c r="L28" i="20"/>
  <c r="K28" i="20"/>
  <c r="L27" i="20"/>
  <c r="K27" i="20"/>
  <c r="L26" i="20"/>
  <c r="K26" i="20"/>
  <c r="L25" i="20"/>
  <c r="K25" i="20"/>
  <c r="L24" i="20"/>
  <c r="K24" i="20"/>
  <c r="L23" i="20"/>
  <c r="K23" i="20"/>
  <c r="L22" i="20"/>
  <c r="K22" i="20"/>
  <c r="L21" i="20"/>
  <c r="K21" i="20"/>
  <c r="L20" i="20"/>
  <c r="K20" i="20"/>
  <c r="L19" i="20"/>
  <c r="K19" i="20"/>
  <c r="L18" i="20"/>
  <c r="K18" i="20"/>
  <c r="L17" i="20"/>
  <c r="K17" i="20"/>
  <c r="L16" i="20"/>
  <c r="K16" i="20"/>
  <c r="L15" i="20"/>
  <c r="K15" i="20"/>
  <c r="L14" i="20"/>
  <c r="K14" i="20"/>
  <c r="L13" i="20"/>
  <c r="K13" i="20"/>
  <c r="L12" i="20"/>
  <c r="K12" i="20"/>
  <c r="L11" i="20"/>
  <c r="K11" i="20"/>
  <c r="L10" i="20"/>
  <c r="K10" i="20"/>
  <c r="L9" i="20"/>
  <c r="K9" i="20"/>
  <c r="K36" i="19" l="1"/>
  <c r="K37" i="19"/>
  <c r="K38" i="19"/>
  <c r="K39" i="19"/>
  <c r="L36" i="19"/>
  <c r="L37" i="19"/>
  <c r="L38" i="19"/>
  <c r="L39" i="19"/>
  <c r="K30" i="19" l="1"/>
  <c r="K31" i="19"/>
  <c r="K32" i="19"/>
  <c r="K33" i="19"/>
  <c r="K34" i="19"/>
  <c r="K35" i="19"/>
  <c r="L30" i="19"/>
  <c r="L31" i="19"/>
  <c r="L32" i="19"/>
  <c r="L33" i="19"/>
  <c r="L34" i="19"/>
  <c r="L35" i="19"/>
  <c r="F41" i="19"/>
  <c r="L40" i="19"/>
  <c r="K40" i="19"/>
  <c r="L29" i="19"/>
  <c r="K29" i="19"/>
  <c r="L28" i="19"/>
  <c r="K28" i="19"/>
  <c r="L27" i="19"/>
  <c r="K27" i="19"/>
  <c r="L26" i="19"/>
  <c r="K26" i="19"/>
  <c r="L25" i="19"/>
  <c r="K25" i="19"/>
  <c r="L24" i="19"/>
  <c r="K24" i="19"/>
  <c r="L23" i="19"/>
  <c r="K23" i="19"/>
  <c r="L22" i="19"/>
  <c r="K22" i="19"/>
  <c r="L21" i="19"/>
  <c r="K21" i="19"/>
  <c r="L20" i="19"/>
  <c r="K20" i="19"/>
  <c r="L19" i="19"/>
  <c r="K19" i="19"/>
  <c r="L18" i="19"/>
  <c r="K18" i="19"/>
  <c r="L17" i="19"/>
  <c r="K17" i="19"/>
  <c r="L16" i="19"/>
  <c r="K16" i="19"/>
  <c r="L15" i="19"/>
  <c r="K15" i="19"/>
  <c r="L14" i="19"/>
  <c r="K14" i="19"/>
  <c r="L13" i="19"/>
  <c r="K13" i="19"/>
  <c r="L12" i="19"/>
  <c r="K12" i="19"/>
  <c r="L11" i="19"/>
  <c r="K11" i="19"/>
  <c r="L10" i="19"/>
  <c r="K10" i="19"/>
  <c r="L9" i="19"/>
  <c r="K9" i="19"/>
  <c r="K32" i="18" l="1"/>
  <c r="K33" i="18"/>
  <c r="K34" i="18"/>
  <c r="K35" i="18"/>
  <c r="L32" i="18"/>
  <c r="L33" i="18"/>
  <c r="L34" i="18"/>
  <c r="L35" i="18"/>
  <c r="K31" i="18"/>
  <c r="L31" i="18"/>
  <c r="K12" i="18" l="1"/>
  <c r="L12" i="18"/>
  <c r="F37" i="18"/>
  <c r="L36" i="18"/>
  <c r="K36" i="18"/>
  <c r="L30" i="18"/>
  <c r="K30" i="18"/>
  <c r="L29" i="18"/>
  <c r="K29" i="18"/>
  <c r="L28" i="18"/>
  <c r="K28" i="18"/>
  <c r="L27" i="18"/>
  <c r="K27" i="18"/>
  <c r="L26" i="18"/>
  <c r="K26" i="18"/>
  <c r="L25" i="18"/>
  <c r="K25" i="18"/>
  <c r="L24" i="18"/>
  <c r="K24" i="18"/>
  <c r="L23" i="18"/>
  <c r="K23" i="18"/>
  <c r="L22" i="18"/>
  <c r="K22" i="18"/>
  <c r="L21" i="18"/>
  <c r="K21" i="18"/>
  <c r="L20" i="18"/>
  <c r="K20" i="18"/>
  <c r="L19" i="18"/>
  <c r="K19" i="18"/>
  <c r="L18" i="18"/>
  <c r="K18" i="18"/>
  <c r="L17" i="18"/>
  <c r="K17" i="18"/>
  <c r="L16" i="18"/>
  <c r="K16" i="18"/>
  <c r="L15" i="18"/>
  <c r="K15" i="18"/>
  <c r="L14" i="18"/>
  <c r="K14" i="18"/>
  <c r="L13" i="18"/>
  <c r="K13" i="18"/>
  <c r="L11" i="18"/>
  <c r="K11" i="18"/>
  <c r="L10" i="18"/>
  <c r="K10" i="18"/>
  <c r="L9" i="18"/>
  <c r="K9" i="18"/>
  <c r="K10" i="17" l="1"/>
  <c r="L10" i="17"/>
  <c r="K11" i="17"/>
  <c r="L11" i="17"/>
  <c r="K29" i="17" l="1"/>
  <c r="K30" i="17"/>
  <c r="K31" i="17"/>
  <c r="K32" i="17"/>
  <c r="K33" i="17"/>
  <c r="K34" i="17"/>
  <c r="L29" i="17"/>
  <c r="L30" i="17"/>
  <c r="L31" i="17"/>
  <c r="L32" i="17"/>
  <c r="L33" i="17"/>
  <c r="L34" i="17"/>
  <c r="K36" i="17" l="1"/>
  <c r="L36" i="17"/>
  <c r="K18" i="17"/>
  <c r="L18" i="17"/>
  <c r="K28" i="17"/>
  <c r="L28" i="17"/>
  <c r="K35" i="17"/>
  <c r="L35" i="17"/>
  <c r="K26" i="17"/>
  <c r="L26" i="17"/>
  <c r="K24" i="17"/>
  <c r="L24" i="17"/>
  <c r="K25" i="17"/>
  <c r="L25" i="17"/>
  <c r="F37" i="17"/>
  <c r="L27" i="17"/>
  <c r="K27" i="17"/>
  <c r="L23" i="17"/>
  <c r="K23" i="17"/>
  <c r="L22" i="17"/>
  <c r="K22" i="17"/>
  <c r="L21" i="17"/>
  <c r="K21" i="17"/>
  <c r="L20" i="17"/>
  <c r="K20" i="17"/>
  <c r="L19" i="17"/>
  <c r="K19" i="17"/>
  <c r="L17" i="17"/>
  <c r="K17" i="17"/>
  <c r="L16" i="17"/>
  <c r="K16" i="17"/>
  <c r="L15" i="17"/>
  <c r="K15" i="17"/>
  <c r="L14" i="17"/>
  <c r="K14" i="17"/>
  <c r="L13" i="17"/>
  <c r="K13" i="17"/>
  <c r="L12" i="17"/>
  <c r="K12" i="17"/>
  <c r="L9" i="17"/>
  <c r="K9" i="17"/>
  <c r="F49" i="16"/>
  <c r="L48" i="16"/>
  <c r="K48" i="16"/>
  <c r="L47" i="16"/>
  <c r="K47" i="16"/>
  <c r="L46" i="16"/>
  <c r="K46" i="16"/>
  <c r="L45" i="16"/>
  <c r="K45" i="16"/>
  <c r="L44" i="16"/>
  <c r="K44" i="16"/>
  <c r="L43" i="16"/>
  <c r="K43" i="16"/>
  <c r="L42" i="16"/>
  <c r="K42" i="16"/>
  <c r="L41" i="16"/>
  <c r="K41" i="16"/>
  <c r="L40" i="16"/>
  <c r="K40" i="16"/>
  <c r="L39" i="16"/>
  <c r="K39" i="16"/>
  <c r="L38" i="16"/>
  <c r="K38" i="16"/>
  <c r="L37" i="16"/>
  <c r="K37" i="16"/>
  <c r="L36" i="16"/>
  <c r="K36" i="16"/>
  <c r="L35" i="16"/>
  <c r="K35" i="16"/>
  <c r="L34" i="16"/>
  <c r="K34" i="16"/>
  <c r="L33" i="16"/>
  <c r="K33" i="16"/>
  <c r="L32" i="16"/>
  <c r="K32" i="16"/>
  <c r="L31" i="16"/>
  <c r="K31" i="16"/>
  <c r="L30" i="16"/>
  <c r="K30" i="16"/>
  <c r="L29" i="16"/>
  <c r="K29" i="16"/>
  <c r="L28" i="16"/>
  <c r="K28" i="16"/>
  <c r="L27" i="16"/>
  <c r="K27" i="16"/>
  <c r="L26" i="16"/>
  <c r="K26" i="16"/>
  <c r="L25" i="16"/>
  <c r="K25" i="16"/>
  <c r="L24" i="16"/>
  <c r="K24" i="16"/>
  <c r="L23" i="16"/>
  <c r="K23" i="16"/>
  <c r="L22" i="16"/>
  <c r="K22" i="16"/>
  <c r="L21" i="16"/>
  <c r="K21" i="16"/>
  <c r="L20" i="16"/>
  <c r="K20" i="16"/>
  <c r="L19" i="16"/>
  <c r="K19" i="16"/>
  <c r="L18" i="16"/>
  <c r="K18" i="16"/>
  <c r="L17" i="16"/>
  <c r="K17" i="16"/>
  <c r="L16" i="16"/>
  <c r="K16" i="16"/>
  <c r="L14" i="16"/>
  <c r="K14" i="16"/>
  <c r="L13" i="16"/>
  <c r="K13" i="16"/>
  <c r="L12" i="16"/>
  <c r="K12" i="16"/>
  <c r="L11" i="16"/>
  <c r="K11" i="16"/>
  <c r="L9" i="16"/>
  <c r="K9" i="16"/>
  <c r="K42" i="15" l="1"/>
  <c r="K43" i="15"/>
  <c r="K44" i="15"/>
  <c r="K45" i="15"/>
  <c r="K46" i="15"/>
  <c r="K47" i="15"/>
  <c r="L42" i="15"/>
  <c r="L43" i="15"/>
  <c r="L44" i="15"/>
  <c r="L45" i="15"/>
  <c r="L46" i="15"/>
  <c r="L47" i="15"/>
  <c r="K39" i="15" l="1"/>
  <c r="K40" i="15"/>
  <c r="K41" i="15"/>
  <c r="L39" i="15"/>
  <c r="L40" i="15"/>
  <c r="L41" i="15"/>
  <c r="K33" i="15" l="1"/>
  <c r="K34" i="15"/>
  <c r="K35" i="15"/>
  <c r="K36" i="15"/>
  <c r="K37" i="15"/>
  <c r="K38" i="15"/>
  <c r="L33" i="15"/>
  <c r="L34" i="15"/>
  <c r="L35" i="15"/>
  <c r="L36" i="15"/>
  <c r="L37" i="15"/>
  <c r="L38" i="15"/>
  <c r="K30" i="15" l="1"/>
  <c r="K31" i="15"/>
  <c r="K32" i="15"/>
  <c r="L30" i="15"/>
  <c r="L31" i="15"/>
  <c r="L32" i="15"/>
  <c r="K28" i="15"/>
  <c r="L28" i="15"/>
  <c r="K29" i="15"/>
  <c r="L29" i="15"/>
  <c r="K27" i="15"/>
  <c r="L27" i="15"/>
  <c r="K23" i="15" l="1"/>
  <c r="K24" i="15"/>
  <c r="K25" i="15"/>
  <c r="K26" i="15"/>
  <c r="L23" i="15"/>
  <c r="L24" i="15"/>
  <c r="L25" i="15"/>
  <c r="L26" i="15"/>
  <c r="F49" i="15"/>
  <c r="L48" i="15"/>
  <c r="K48" i="15"/>
  <c r="L22" i="15"/>
  <c r="K22" i="15"/>
  <c r="L21" i="15"/>
  <c r="K21" i="15"/>
  <c r="L20" i="15"/>
  <c r="K20" i="15"/>
  <c r="L19" i="15"/>
  <c r="K19" i="15"/>
  <c r="L18" i="15"/>
  <c r="K18" i="15"/>
  <c r="L17" i="15"/>
  <c r="K17" i="15"/>
  <c r="L16" i="15"/>
  <c r="K16" i="15"/>
  <c r="L14" i="15"/>
  <c r="K14" i="15"/>
  <c r="L13" i="15"/>
  <c r="K13" i="15"/>
  <c r="L12" i="15"/>
  <c r="K12" i="15"/>
  <c r="L11" i="15"/>
  <c r="K11" i="15"/>
  <c r="L9" i="15"/>
  <c r="K9" i="15"/>
  <c r="K43" i="14" l="1"/>
  <c r="K44" i="14"/>
  <c r="K45" i="14"/>
  <c r="K46" i="14"/>
  <c r="K47" i="14"/>
  <c r="L43" i="14"/>
  <c r="L44" i="14"/>
  <c r="L45" i="14"/>
  <c r="L46" i="14"/>
  <c r="L47" i="14"/>
  <c r="K42" i="14" l="1"/>
  <c r="L42" i="14"/>
  <c r="K39" i="14" l="1"/>
  <c r="K40" i="14"/>
  <c r="K41" i="14"/>
  <c r="K48" i="14"/>
  <c r="L39" i="14"/>
  <c r="L40" i="14"/>
  <c r="L41" i="14"/>
  <c r="L48" i="14"/>
  <c r="K37" i="14" l="1"/>
  <c r="L37" i="14"/>
  <c r="K38" i="14"/>
  <c r="L38" i="14"/>
  <c r="K35" i="14"/>
  <c r="L35" i="14"/>
  <c r="F49" i="14"/>
  <c r="L36" i="14"/>
  <c r="K36" i="14"/>
  <c r="L34" i="14"/>
  <c r="K34" i="14"/>
  <c r="L33" i="14"/>
  <c r="K33" i="14"/>
  <c r="L32" i="14"/>
  <c r="K32" i="14"/>
  <c r="L31" i="14"/>
  <c r="K31" i="14"/>
  <c r="L30" i="14"/>
  <c r="K30" i="14"/>
  <c r="L29" i="14"/>
  <c r="K29" i="14"/>
  <c r="L28" i="14"/>
  <c r="K28" i="14"/>
  <c r="L27" i="14"/>
  <c r="K27" i="14"/>
  <c r="L26" i="14"/>
  <c r="K26" i="14"/>
  <c r="L25" i="14"/>
  <c r="K25" i="14"/>
  <c r="L24" i="14"/>
  <c r="K24" i="14"/>
  <c r="L23" i="14"/>
  <c r="K23" i="14"/>
  <c r="L22" i="14"/>
  <c r="K22" i="14"/>
  <c r="L21" i="14"/>
  <c r="K21" i="14"/>
  <c r="L20" i="14"/>
  <c r="K20" i="14"/>
  <c r="L19" i="14"/>
  <c r="K19" i="14"/>
  <c r="L18" i="14"/>
  <c r="K18" i="14"/>
  <c r="L17" i="14"/>
  <c r="K17" i="14"/>
  <c r="L16" i="14"/>
  <c r="K16" i="14"/>
  <c r="L15" i="14"/>
  <c r="K15" i="14"/>
  <c r="L14" i="14"/>
  <c r="K14" i="14"/>
  <c r="L13" i="14"/>
  <c r="K13" i="14"/>
  <c r="L12" i="14"/>
  <c r="K12" i="14"/>
  <c r="L11" i="14"/>
  <c r="K11" i="14"/>
  <c r="L9" i="14"/>
  <c r="K9" i="14"/>
  <c r="K49" i="13" l="1"/>
  <c r="K50" i="13"/>
  <c r="K51" i="13"/>
  <c r="K52" i="13"/>
  <c r="K53" i="13"/>
  <c r="K54" i="13"/>
  <c r="K55" i="13"/>
  <c r="L49" i="13"/>
  <c r="L50" i="13"/>
  <c r="L51" i="13"/>
  <c r="L52" i="13"/>
  <c r="L53" i="13"/>
  <c r="L54" i="13"/>
  <c r="L55" i="13"/>
  <c r="K42" i="13" l="1"/>
  <c r="K43" i="13"/>
  <c r="K44" i="13"/>
  <c r="K45" i="13"/>
  <c r="K46" i="13"/>
  <c r="K47" i="13"/>
  <c r="K48" i="13"/>
  <c r="L42" i="13"/>
  <c r="L43" i="13"/>
  <c r="L44" i="13"/>
  <c r="L45" i="13"/>
  <c r="L46" i="13"/>
  <c r="L47" i="13"/>
  <c r="L48" i="13"/>
  <c r="F57" i="13"/>
  <c r="L56" i="13"/>
  <c r="K56" i="13"/>
  <c r="L41" i="13"/>
  <c r="K41" i="13"/>
  <c r="L40" i="13"/>
  <c r="K40" i="13"/>
  <c r="L39" i="13"/>
  <c r="K39" i="13"/>
  <c r="L38" i="13"/>
  <c r="K38" i="13"/>
  <c r="L37" i="13"/>
  <c r="K37" i="13"/>
  <c r="L36" i="13"/>
  <c r="K36" i="13"/>
  <c r="L35" i="13"/>
  <c r="K35" i="13"/>
  <c r="L34" i="13"/>
  <c r="K34" i="13"/>
  <c r="L33" i="13"/>
  <c r="K33" i="13"/>
  <c r="L32" i="13"/>
  <c r="K32" i="13"/>
  <c r="L31" i="13"/>
  <c r="K31" i="13"/>
  <c r="L30" i="13"/>
  <c r="K30" i="13"/>
  <c r="L29" i="13"/>
  <c r="K29" i="13"/>
  <c r="L28" i="13"/>
  <c r="K28" i="13"/>
  <c r="L27" i="13"/>
  <c r="K27" i="13"/>
  <c r="L26" i="13"/>
  <c r="K26" i="13"/>
  <c r="L25" i="13"/>
  <c r="K25" i="13"/>
  <c r="L24" i="13"/>
  <c r="K24" i="13"/>
  <c r="L23" i="13"/>
  <c r="K23" i="13"/>
  <c r="L22" i="13"/>
  <c r="K22" i="13"/>
  <c r="L21" i="13"/>
  <c r="K21" i="13"/>
  <c r="L20" i="13"/>
  <c r="K20" i="13"/>
  <c r="L19" i="13"/>
  <c r="K19" i="13"/>
  <c r="L18" i="13"/>
  <c r="K18" i="13"/>
  <c r="L17" i="13"/>
  <c r="K17" i="13"/>
  <c r="L16" i="13"/>
  <c r="K16" i="13"/>
  <c r="L15" i="13"/>
  <c r="K15" i="13"/>
  <c r="L14" i="13"/>
  <c r="K14" i="13"/>
  <c r="L13" i="13"/>
  <c r="K13" i="13"/>
  <c r="L12" i="13"/>
  <c r="K12" i="13"/>
  <c r="L11" i="13"/>
  <c r="K11" i="13"/>
  <c r="L9" i="13"/>
  <c r="K9" i="13"/>
  <c r="K75" i="12" l="1"/>
  <c r="K76" i="12"/>
  <c r="K77" i="12"/>
  <c r="K78" i="12"/>
  <c r="K79" i="12"/>
  <c r="K80" i="12"/>
  <c r="K81" i="12"/>
  <c r="L75" i="12"/>
  <c r="L76" i="12"/>
  <c r="L77" i="12"/>
  <c r="L78" i="12"/>
  <c r="L79" i="12"/>
  <c r="L80" i="12"/>
  <c r="L81" i="12"/>
  <c r="K70" i="12" l="1"/>
  <c r="K71" i="12"/>
  <c r="K72" i="12"/>
  <c r="K73" i="12"/>
  <c r="L70" i="12"/>
  <c r="L71" i="12"/>
  <c r="L72" i="12"/>
  <c r="L73" i="12"/>
  <c r="K64" i="12" l="1"/>
  <c r="K65" i="12"/>
  <c r="K66" i="12"/>
  <c r="K67" i="12"/>
  <c r="K68" i="12"/>
  <c r="K69" i="12"/>
  <c r="K74" i="12"/>
  <c r="L64" i="12"/>
  <c r="L65" i="12"/>
  <c r="L66" i="12"/>
  <c r="L67" i="12"/>
  <c r="L68" i="12"/>
  <c r="L69" i="12"/>
  <c r="L74" i="12"/>
  <c r="K62" i="12" l="1"/>
  <c r="L62" i="12"/>
  <c r="K63" i="12"/>
  <c r="L63" i="12"/>
  <c r="F83" i="12" l="1"/>
  <c r="L82" i="12"/>
  <c r="K82" i="12"/>
  <c r="L61" i="12"/>
  <c r="K61" i="12"/>
  <c r="L60" i="12"/>
  <c r="K60" i="12"/>
  <c r="L59" i="12"/>
  <c r="K59" i="12"/>
  <c r="L58" i="12"/>
  <c r="K58" i="12"/>
  <c r="L57" i="12"/>
  <c r="K57" i="12"/>
  <c r="L56" i="12"/>
  <c r="K56" i="12"/>
  <c r="L55" i="12"/>
  <c r="K55" i="12"/>
  <c r="L54" i="12"/>
  <c r="K54" i="12"/>
  <c r="L53" i="12"/>
  <c r="K53" i="12"/>
  <c r="L52" i="12"/>
  <c r="K52" i="12"/>
  <c r="L51" i="12"/>
  <c r="K51" i="12"/>
  <c r="L50" i="12"/>
  <c r="K50" i="12"/>
  <c r="L49" i="12"/>
  <c r="K49" i="12"/>
  <c r="L48" i="12"/>
  <c r="K48" i="12"/>
  <c r="L47" i="12"/>
  <c r="K47" i="12"/>
  <c r="L46" i="12"/>
  <c r="K46" i="12"/>
  <c r="L45" i="12"/>
  <c r="K45" i="12"/>
  <c r="L44" i="12"/>
  <c r="K44" i="12"/>
  <c r="L43" i="12"/>
  <c r="K43" i="12"/>
  <c r="L42" i="12"/>
  <c r="K42" i="12"/>
  <c r="L41" i="12"/>
  <c r="K41" i="12"/>
  <c r="L40" i="12"/>
  <c r="K40" i="12"/>
  <c r="L39" i="12"/>
  <c r="K39" i="12"/>
  <c r="L38" i="12"/>
  <c r="K38" i="12"/>
  <c r="L37" i="12"/>
  <c r="K37" i="12"/>
  <c r="L36" i="12"/>
  <c r="K36" i="12"/>
  <c r="L35" i="12"/>
  <c r="K35" i="12"/>
  <c r="L34" i="12"/>
  <c r="K34" i="12"/>
  <c r="L33" i="12"/>
  <c r="K33" i="12"/>
  <c r="L32" i="12"/>
  <c r="K32" i="12"/>
  <c r="L31" i="12"/>
  <c r="K31" i="12"/>
  <c r="L30" i="12"/>
  <c r="K30" i="12"/>
  <c r="L29" i="12"/>
  <c r="K29" i="12"/>
  <c r="L28" i="12"/>
  <c r="K28" i="12"/>
  <c r="L27" i="12"/>
  <c r="K27" i="12"/>
  <c r="L26" i="12"/>
  <c r="K26" i="12"/>
  <c r="L25" i="12"/>
  <c r="K25" i="12"/>
  <c r="L24" i="12"/>
  <c r="K24" i="12"/>
  <c r="L23" i="12"/>
  <c r="K23" i="12"/>
  <c r="L22" i="12"/>
  <c r="K22" i="12"/>
  <c r="L21" i="12"/>
  <c r="K21" i="12"/>
  <c r="L20" i="12"/>
  <c r="K20" i="12"/>
  <c r="L19" i="12"/>
  <c r="K19" i="12"/>
  <c r="L18" i="12"/>
  <c r="K18" i="12"/>
  <c r="L17" i="12"/>
  <c r="K17" i="12"/>
  <c r="L16" i="12"/>
  <c r="K16" i="12"/>
  <c r="L15" i="12"/>
  <c r="K15" i="12"/>
  <c r="L13" i="12"/>
  <c r="K13" i="12"/>
  <c r="L12" i="12"/>
  <c r="K12" i="12"/>
  <c r="L11" i="12"/>
  <c r="K11" i="12"/>
  <c r="L9" i="12"/>
  <c r="K9" i="12"/>
  <c r="K52" i="10" l="1"/>
  <c r="K53" i="10"/>
  <c r="K54" i="10"/>
  <c r="K55" i="10"/>
  <c r="K56" i="10"/>
  <c r="K57" i="10"/>
  <c r="K58" i="10"/>
  <c r="K59" i="10"/>
  <c r="L52" i="10"/>
  <c r="L53" i="10"/>
  <c r="L54" i="10"/>
  <c r="L55" i="10"/>
  <c r="L56" i="10"/>
  <c r="L57" i="10"/>
  <c r="L58" i="10"/>
  <c r="L59" i="10"/>
  <c r="K42" i="10" l="1"/>
  <c r="K43" i="10"/>
  <c r="K44" i="10"/>
  <c r="K45" i="10"/>
  <c r="K46" i="10"/>
  <c r="K47" i="10"/>
  <c r="K48" i="10"/>
  <c r="K49" i="10"/>
  <c r="L42" i="10"/>
  <c r="L43" i="10"/>
  <c r="L44" i="10"/>
  <c r="L45" i="10"/>
  <c r="L46" i="10"/>
  <c r="L47" i="10"/>
  <c r="L48" i="10"/>
  <c r="L49" i="10"/>
  <c r="K39" i="10" l="1"/>
  <c r="K40" i="10"/>
  <c r="L39" i="10"/>
  <c r="L40" i="10"/>
  <c r="K29" i="10" l="1"/>
  <c r="K30" i="10"/>
  <c r="K32" i="10"/>
  <c r="K33" i="10"/>
  <c r="K34" i="10"/>
  <c r="K35" i="10"/>
  <c r="K36" i="10"/>
  <c r="K37" i="10"/>
  <c r="K38" i="10"/>
  <c r="L29" i="10"/>
  <c r="L30" i="10"/>
  <c r="L32" i="10"/>
  <c r="L33" i="10"/>
  <c r="L34" i="10"/>
  <c r="L35" i="10"/>
  <c r="L36" i="10"/>
  <c r="L37" i="10"/>
  <c r="L38" i="10"/>
  <c r="K41" i="10"/>
  <c r="L41" i="10"/>
  <c r="I86" i="8"/>
  <c r="F60" i="10"/>
  <c r="L50" i="10"/>
  <c r="K50" i="10"/>
  <c r="L28" i="10"/>
  <c r="K28" i="10"/>
  <c r="L27" i="10"/>
  <c r="K27" i="10"/>
  <c r="L26" i="10"/>
  <c r="K26" i="10"/>
  <c r="L25" i="10"/>
  <c r="K25" i="10"/>
  <c r="L24" i="10"/>
  <c r="K24" i="10"/>
  <c r="L23" i="10"/>
  <c r="K23" i="10"/>
  <c r="L22" i="10"/>
  <c r="K22" i="10"/>
  <c r="L21" i="10"/>
  <c r="K21" i="10"/>
  <c r="L19" i="10"/>
  <c r="K19" i="10"/>
  <c r="L18" i="10"/>
  <c r="K18" i="10"/>
  <c r="L17" i="10"/>
  <c r="K17" i="10"/>
  <c r="L16" i="10"/>
  <c r="K16" i="10"/>
  <c r="L15" i="10"/>
  <c r="K15" i="10"/>
  <c r="L13" i="10"/>
  <c r="K13" i="10"/>
  <c r="L12" i="10"/>
  <c r="K12" i="10"/>
  <c r="L11" i="10"/>
  <c r="K11" i="10"/>
  <c r="L9" i="10"/>
  <c r="K9" i="10"/>
  <c r="K76" i="8" l="1"/>
  <c r="K77" i="8"/>
  <c r="K78" i="8"/>
  <c r="K79" i="8"/>
  <c r="K80" i="8"/>
  <c r="K81" i="8"/>
  <c r="L76" i="8"/>
  <c r="L77" i="8"/>
  <c r="L78" i="8"/>
  <c r="L79" i="8"/>
  <c r="L80" i="8"/>
  <c r="L81" i="8"/>
  <c r="K72" i="8" l="1"/>
  <c r="K73" i="8"/>
  <c r="K74" i="8"/>
  <c r="L72" i="8"/>
  <c r="L73" i="8"/>
  <c r="L74" i="8"/>
  <c r="K57" i="8" l="1"/>
  <c r="K58" i="8"/>
  <c r="K59" i="8"/>
  <c r="K60" i="8"/>
  <c r="K61" i="8"/>
  <c r="K62" i="8"/>
  <c r="K63" i="8"/>
  <c r="K64" i="8"/>
  <c r="K65" i="8"/>
  <c r="K66" i="8"/>
  <c r="K67" i="8"/>
  <c r="K68" i="8"/>
  <c r="K69" i="8"/>
  <c r="K70" i="8"/>
  <c r="K71" i="8"/>
  <c r="K75" i="8"/>
  <c r="L57" i="8"/>
  <c r="L58" i="8"/>
  <c r="L59" i="8"/>
  <c r="L60" i="8"/>
  <c r="L61" i="8"/>
  <c r="L62" i="8"/>
  <c r="L63" i="8"/>
  <c r="L64" i="8"/>
  <c r="L65" i="8"/>
  <c r="L66" i="8"/>
  <c r="L67" i="8"/>
  <c r="L68" i="8"/>
  <c r="L69" i="8"/>
  <c r="L70" i="8"/>
  <c r="L71" i="8"/>
  <c r="L75" i="8"/>
  <c r="K52" i="8" l="1"/>
  <c r="K53" i="8"/>
  <c r="K54" i="8"/>
  <c r="K55" i="8"/>
  <c r="K56" i="8"/>
  <c r="K82" i="8"/>
  <c r="L52" i="8"/>
  <c r="L53" i="8"/>
  <c r="L54" i="8"/>
  <c r="L55" i="8"/>
  <c r="L56" i="8"/>
  <c r="L82" i="8"/>
  <c r="K49" i="8" l="1"/>
  <c r="L49" i="8"/>
  <c r="K50" i="8"/>
  <c r="L50" i="8"/>
  <c r="K43" i="8" l="1"/>
  <c r="K44" i="8"/>
  <c r="K45" i="8"/>
  <c r="K46" i="8"/>
  <c r="K47" i="8"/>
  <c r="K48" i="8"/>
  <c r="L43" i="8"/>
  <c r="L44" i="8"/>
  <c r="L45" i="8"/>
  <c r="L46" i="8"/>
  <c r="L47" i="8"/>
  <c r="L48" i="8"/>
  <c r="F83" i="8"/>
  <c r="L51" i="8"/>
  <c r="K51" i="8"/>
  <c r="L42" i="8"/>
  <c r="K42" i="8"/>
  <c r="L41" i="8"/>
  <c r="K41" i="8"/>
  <c r="L40" i="8"/>
  <c r="K40" i="8"/>
  <c r="L39" i="8"/>
  <c r="K39" i="8"/>
  <c r="L38" i="8"/>
  <c r="K38" i="8"/>
  <c r="L37" i="8"/>
  <c r="K37" i="8"/>
  <c r="L36" i="8"/>
  <c r="K36" i="8"/>
  <c r="L35" i="8"/>
  <c r="K35" i="8"/>
  <c r="L34" i="8"/>
  <c r="K34" i="8"/>
  <c r="L33" i="8"/>
  <c r="K33" i="8"/>
  <c r="L32" i="8"/>
  <c r="K32" i="8"/>
  <c r="L31" i="8"/>
  <c r="K31" i="8"/>
  <c r="L30" i="8"/>
  <c r="K30" i="8"/>
  <c r="L29" i="8"/>
  <c r="K29" i="8"/>
  <c r="L28" i="8"/>
  <c r="K28" i="8"/>
  <c r="L27" i="8"/>
  <c r="K27" i="8"/>
  <c r="L26" i="8"/>
  <c r="K26" i="8"/>
  <c r="L25" i="8"/>
  <c r="K25" i="8"/>
  <c r="L24" i="8"/>
  <c r="K24" i="8"/>
  <c r="L23" i="8"/>
  <c r="K23" i="8"/>
  <c r="L22" i="8"/>
  <c r="K22" i="8"/>
  <c r="L21" i="8"/>
  <c r="K21" i="8"/>
  <c r="L20" i="8"/>
  <c r="K20" i="8"/>
  <c r="L19" i="8"/>
  <c r="K19" i="8"/>
  <c r="L18" i="8"/>
  <c r="K18" i="8"/>
  <c r="L17" i="8"/>
  <c r="K17" i="8"/>
  <c r="L15" i="8"/>
  <c r="K15" i="8"/>
  <c r="L13" i="8"/>
  <c r="K13" i="8"/>
  <c r="L11" i="8"/>
  <c r="K11" i="8"/>
  <c r="L9" i="8"/>
  <c r="K9" i="8"/>
  <c r="K62" i="2" l="1"/>
  <c r="K63" i="2"/>
  <c r="K64" i="2"/>
  <c r="L62" i="2"/>
  <c r="L63" i="2"/>
  <c r="L64" i="2"/>
  <c r="K59" i="2" l="1"/>
  <c r="K60" i="2"/>
  <c r="K61" i="2"/>
  <c r="K65" i="2"/>
  <c r="L59" i="2"/>
  <c r="L60" i="2"/>
  <c r="L61" i="2"/>
  <c r="L65" i="2"/>
  <c r="K34" i="2" l="1"/>
  <c r="K35" i="2"/>
  <c r="K36" i="2"/>
  <c r="K37" i="2"/>
  <c r="K38" i="2"/>
  <c r="K39" i="2"/>
  <c r="K40" i="2"/>
  <c r="K41" i="2"/>
  <c r="K42" i="2"/>
  <c r="K43" i="2"/>
  <c r="K44" i="2"/>
  <c r="K45" i="2"/>
  <c r="K46" i="2"/>
  <c r="K47" i="2"/>
  <c r="K48" i="2"/>
  <c r="K49" i="2"/>
  <c r="K50" i="2"/>
  <c r="K51" i="2"/>
  <c r="K52" i="2"/>
  <c r="K53" i="2"/>
  <c r="K54" i="2"/>
  <c r="K55" i="2"/>
  <c r="K56" i="2"/>
  <c r="K57" i="2"/>
  <c r="L34" i="2"/>
  <c r="L35" i="2"/>
  <c r="L36" i="2"/>
  <c r="L37" i="2"/>
  <c r="L38" i="2"/>
  <c r="L39" i="2"/>
  <c r="L40" i="2"/>
  <c r="L41" i="2"/>
  <c r="L42" i="2"/>
  <c r="L43" i="2"/>
  <c r="L44" i="2"/>
  <c r="L45" i="2"/>
  <c r="L46" i="2"/>
  <c r="L47" i="2"/>
  <c r="L48" i="2"/>
  <c r="L49" i="2"/>
  <c r="L50" i="2"/>
  <c r="L51" i="2"/>
  <c r="L52" i="2"/>
  <c r="L53" i="2"/>
  <c r="L54" i="2"/>
  <c r="L55" i="2"/>
  <c r="L56" i="2"/>
  <c r="L57" i="2"/>
  <c r="K27" i="2"/>
  <c r="K28" i="2"/>
  <c r="K29" i="2"/>
  <c r="K30" i="2"/>
  <c r="K31" i="2"/>
  <c r="K32" i="2"/>
  <c r="K33" i="2"/>
  <c r="L27" i="2"/>
  <c r="L28" i="2"/>
  <c r="L29" i="2"/>
  <c r="L30" i="2"/>
  <c r="L31" i="2"/>
  <c r="L32" i="2"/>
  <c r="L33" i="2"/>
  <c r="L8" i="2" l="1"/>
  <c r="L10" i="2"/>
  <c r="L12" i="2"/>
  <c r="L14" i="2"/>
  <c r="L16" i="2"/>
  <c r="L18" i="2"/>
  <c r="L20" i="2"/>
  <c r="L22" i="2"/>
  <c r="L24" i="2"/>
  <c r="L26" i="2"/>
  <c r="F66" i="2" l="1"/>
  <c r="K8" i="2"/>
  <c r="K10" i="2"/>
  <c r="K12" i="2"/>
  <c r="K14" i="2"/>
  <c r="K16" i="2"/>
  <c r="K18" i="2"/>
  <c r="K20" i="2"/>
  <c r="K22" i="2"/>
  <c r="K24" i="2"/>
  <c r="K26" i="2"/>
  <c r="F72" i="35"/>
  <c r="L38" i="35"/>
  <c r="F57" i="37"/>
  <c r="L32" i="37"/>
</calcChain>
</file>

<file path=xl/sharedStrings.xml><?xml version="1.0" encoding="utf-8"?>
<sst xmlns="http://schemas.openxmlformats.org/spreadsheetml/2006/main" count="4083" uniqueCount="1116">
  <si>
    <t>Company Confidential</t>
  </si>
  <si>
    <t>January</t>
  </si>
  <si>
    <t>Total</t>
  </si>
  <si>
    <t>Timeline</t>
  </si>
  <si>
    <t>Opportunity Name</t>
  </si>
  <si>
    <t>Instructions: Enter values into the white and yellow cells only.</t>
  </si>
  <si>
    <t>Customer Contact</t>
  </si>
  <si>
    <t>Lead Source</t>
  </si>
  <si>
    <t>Probability of Sale</t>
  </si>
  <si>
    <t>Probability Forecast</t>
  </si>
  <si>
    <t>Fitness Logic</t>
  </si>
  <si>
    <t>Roland Rooney</t>
  </si>
  <si>
    <t>CL Postcard</t>
  </si>
  <si>
    <t>Line of Business</t>
  </si>
  <si>
    <t>Contractor</t>
  </si>
  <si>
    <t>Projected Premium</t>
  </si>
  <si>
    <t>Date last contacted</t>
  </si>
  <si>
    <t>Markets Sent To</t>
  </si>
  <si>
    <t>Multiple</t>
  </si>
  <si>
    <t>380 Scarlett Blvd</t>
  </si>
  <si>
    <t>Pkg</t>
  </si>
  <si>
    <t>TRG Village</t>
  </si>
  <si>
    <t>Tony Nyguen</t>
  </si>
  <si>
    <t>Client</t>
  </si>
  <si>
    <t>Apts</t>
  </si>
  <si>
    <t>All Risk</t>
  </si>
  <si>
    <t>Historic Kings</t>
  </si>
  <si>
    <t>West Westmoreland</t>
  </si>
  <si>
    <t>LRO</t>
  </si>
  <si>
    <t>Safepoint</t>
  </si>
  <si>
    <t>Notes</t>
  </si>
  <si>
    <t>Stayed with FCCI</t>
  </si>
  <si>
    <t>Strategic Insurance Services</t>
  </si>
  <si>
    <t>Doug- Detailed Sales Pipeline Management</t>
  </si>
  <si>
    <t>MedCo Data</t>
  </si>
  <si>
    <t>Dan Rogers</t>
  </si>
  <si>
    <t>Referral</t>
  </si>
  <si>
    <t>Tech liability</t>
  </si>
  <si>
    <t>Brown &amp; Riding</t>
  </si>
  <si>
    <t>Mishak LLC</t>
  </si>
  <si>
    <t>Mylvia</t>
  </si>
  <si>
    <t>LRO/Daycare</t>
  </si>
  <si>
    <t>Gave to Tai</t>
  </si>
  <si>
    <t>Klein Investments</t>
  </si>
  <si>
    <t>Wally Klein</t>
  </si>
  <si>
    <t>Custom Mica</t>
  </si>
  <si>
    <t>Roseli</t>
  </si>
  <si>
    <t>Package</t>
  </si>
  <si>
    <t>Magnolia Manor</t>
  </si>
  <si>
    <t>Tracey Maxwell</t>
  </si>
  <si>
    <t>Heritage</t>
  </si>
  <si>
    <t xml:space="preserve">Central Florida Eye </t>
  </si>
  <si>
    <t>Judy/Tom Croley</t>
  </si>
  <si>
    <t>BOP</t>
  </si>
  <si>
    <t>Halycon- Guard</t>
  </si>
  <si>
    <t>Need updated proposal</t>
  </si>
  <si>
    <t>Dr Alan Ferrugia</t>
  </si>
  <si>
    <t>Vicki</t>
  </si>
  <si>
    <t>big</t>
  </si>
  <si>
    <t>need appt; CTG is lead</t>
  </si>
  <si>
    <t>How Mar/BHD</t>
  </si>
  <si>
    <t>Marsha</t>
  </si>
  <si>
    <t>Prop/GL</t>
  </si>
  <si>
    <t>Fl State Convention</t>
  </si>
  <si>
    <t>David Gaylord</t>
  </si>
  <si>
    <t>D&amp;O</t>
  </si>
  <si>
    <t>none yet</t>
  </si>
  <si>
    <t>need app from client</t>
  </si>
  <si>
    <t>Deccan Spice</t>
  </si>
  <si>
    <t>Pavan</t>
  </si>
  <si>
    <t>Restaurant</t>
  </si>
  <si>
    <t>Bass</t>
  </si>
  <si>
    <t>Bound</t>
  </si>
  <si>
    <t xml:space="preserve">MJT Properties </t>
  </si>
  <si>
    <t>Mike</t>
  </si>
  <si>
    <t>LRO- Body shop</t>
  </si>
  <si>
    <t>Bailey Family Trust</t>
  </si>
  <si>
    <t>Clark Bailey</t>
  </si>
  <si>
    <t>LRO- Comm Bldg</t>
  </si>
  <si>
    <t>waiting to hear from clark</t>
  </si>
  <si>
    <t>Cross Sale</t>
  </si>
  <si>
    <t>Group Benefits</t>
  </si>
  <si>
    <t>BRG</t>
  </si>
  <si>
    <t>waiting for proposals</t>
  </si>
  <si>
    <t>Work Comp</t>
  </si>
  <si>
    <t>Omega- Normandy</t>
  </si>
  <si>
    <t>Waiting for them to hire employees- mid april</t>
  </si>
  <si>
    <t>VPEG Walden</t>
  </si>
  <si>
    <t>Ratish/Vishal</t>
  </si>
  <si>
    <t>44 Unit Apts</t>
  </si>
  <si>
    <t>bound</t>
  </si>
  <si>
    <t>Susan Lube Trustee</t>
  </si>
  <si>
    <t>Susan</t>
  </si>
  <si>
    <t>Riley Electric</t>
  </si>
  <si>
    <t>Mike/Tammy</t>
  </si>
  <si>
    <t>need to submit to market</t>
  </si>
  <si>
    <t>Sunbelt Metals</t>
  </si>
  <si>
    <t>Charlie Hunhy</t>
  </si>
  <si>
    <t>Google</t>
  </si>
  <si>
    <t>Welder/Life Ins</t>
  </si>
  <si>
    <t>Tai to lead</t>
  </si>
  <si>
    <t>Ray Cheng Trust</t>
  </si>
  <si>
    <t>Ray</t>
  </si>
  <si>
    <t>LRO- Mercantile</t>
  </si>
  <si>
    <t>Need POP Dec &amp; to submit</t>
  </si>
  <si>
    <t>Cumberland Enterprises</t>
  </si>
  <si>
    <t>Malcolm</t>
  </si>
  <si>
    <t xml:space="preserve">Gave to Chris- </t>
  </si>
  <si>
    <t>Joseph Tucker</t>
  </si>
  <si>
    <t>Leah</t>
  </si>
  <si>
    <t xml:space="preserve">GL </t>
  </si>
  <si>
    <t>Debbie DiRocco</t>
  </si>
  <si>
    <t>Debbie</t>
  </si>
  <si>
    <t>Building</t>
  </si>
  <si>
    <t xml:space="preserve">Jar Global </t>
  </si>
  <si>
    <t>Juan</t>
  </si>
  <si>
    <t>GL Only</t>
  </si>
  <si>
    <t>Halcyon- USLI</t>
  </si>
  <si>
    <t>BOUND</t>
  </si>
  <si>
    <t>Commodore Nelson</t>
  </si>
  <si>
    <t>Rosella</t>
  </si>
  <si>
    <t>20 Unit Apt</t>
  </si>
  <si>
    <t>Spoke with, emailed &amp; text</t>
  </si>
  <si>
    <t>Lindsey Lamb</t>
  </si>
  <si>
    <t>Lindsey</t>
  </si>
  <si>
    <t>Health Ins</t>
  </si>
  <si>
    <t>bcbs</t>
  </si>
  <si>
    <t>stayed with Travelers</t>
  </si>
  <si>
    <t xml:space="preserve">Summary: Closed 9 out of 25 total opportunities </t>
  </si>
  <si>
    <t>36% close ratio</t>
  </si>
  <si>
    <t>First Professional</t>
  </si>
  <si>
    <t>Bonnie</t>
  </si>
  <si>
    <t>X Date</t>
  </si>
  <si>
    <t>Office</t>
  </si>
  <si>
    <t>Bessolo Design</t>
  </si>
  <si>
    <t>Ally</t>
  </si>
  <si>
    <t>Property, GL , Auto, Fidicuary</t>
  </si>
  <si>
    <t>need info from ally</t>
  </si>
  <si>
    <t>RC Gandy 3001 LLC</t>
  </si>
  <si>
    <t>Gave to Chris</t>
  </si>
  <si>
    <t>Caffey LLP - Taylor Caffey- 15k sq feet 2 offices lakeland</t>
  </si>
  <si>
    <t>Jim- Bike Manufacturer</t>
  </si>
  <si>
    <t>Jerry Dougherty EEDE LLC- Property Insurance - Renews in May</t>
  </si>
  <si>
    <t xml:space="preserve">Richard Schackow - 28 units total; mixed habitational- 14k sq feet </t>
  </si>
  <si>
    <t>Ben Jax</t>
  </si>
  <si>
    <t>James Craig</t>
  </si>
  <si>
    <t>LRO Office</t>
  </si>
  <si>
    <t>Waiting on update from client</t>
  </si>
  <si>
    <t>Gave to Tai; also emailed myself today</t>
  </si>
  <si>
    <t>Gave to Tai; spoke with him today</t>
  </si>
  <si>
    <t>Follow-up on 4/20</t>
  </si>
  <si>
    <t>Client decided to stay with Hanover</t>
  </si>
  <si>
    <t>Lan on Demand Inc</t>
  </si>
  <si>
    <t>Safeoint/Fed Nat</t>
  </si>
  <si>
    <t>Emailed &amp; heard back from James; f/up today</t>
  </si>
  <si>
    <t>Encore Boutique</t>
  </si>
  <si>
    <t>Mary</t>
  </si>
  <si>
    <t>Office BOP</t>
  </si>
  <si>
    <t>Bankers</t>
  </si>
  <si>
    <t>Generators Now! LLC</t>
  </si>
  <si>
    <t>Brett</t>
  </si>
  <si>
    <t>Business Auto</t>
  </si>
  <si>
    <t>Progressive</t>
  </si>
  <si>
    <t>Stayed with Travelers</t>
  </si>
  <si>
    <t>Seminole Centre</t>
  </si>
  <si>
    <t>Leo 1156 SR 434 Longwood</t>
  </si>
  <si>
    <t>Tony/Leo</t>
  </si>
  <si>
    <t>Tony Nguyen</t>
  </si>
  <si>
    <t>Mercantile</t>
  </si>
  <si>
    <t>emailed Tony/Leo</t>
  </si>
  <si>
    <t>Golf Villas</t>
  </si>
  <si>
    <t>Susie</t>
  </si>
  <si>
    <t>Condo Association</t>
  </si>
  <si>
    <t>Not going to do it at this time</t>
  </si>
  <si>
    <t>LVM &amp; texted</t>
  </si>
  <si>
    <t>Working on BA &amp; work comp too</t>
  </si>
  <si>
    <t>Milton Partnership</t>
  </si>
  <si>
    <t>Leslie Feldman</t>
  </si>
  <si>
    <t>RIR Development Trust</t>
  </si>
  <si>
    <t>Irene Roginski</t>
  </si>
  <si>
    <t>LRO Mercantile</t>
  </si>
  <si>
    <t>All Risk, USLI</t>
  </si>
  <si>
    <t xml:space="preserve">Spoke with &amp; emailed her; she wants USLI for GL </t>
  </si>
  <si>
    <t>Tim Bell</t>
  </si>
  <si>
    <t>Referral- Alan Howell</t>
  </si>
  <si>
    <t>Linda</t>
  </si>
  <si>
    <t>LRO- Office</t>
  </si>
  <si>
    <t>Richard Meccerello Trust</t>
  </si>
  <si>
    <t>Richard</t>
  </si>
  <si>
    <t xml:space="preserve">waiting for him to find out how much coverage </t>
  </si>
  <si>
    <t>Spoke with &amp; Still reviewing</t>
  </si>
  <si>
    <t>Gave to Tai; Staying with Federated</t>
  </si>
  <si>
    <t>LVM with Pat</t>
  </si>
  <si>
    <t>Evans Trust</t>
  </si>
  <si>
    <t>Robin Evans</t>
  </si>
  <si>
    <t>Warehouse- owner occupied</t>
  </si>
  <si>
    <t>BOUND!</t>
  </si>
  <si>
    <t>Happy Homes of Tampa</t>
  </si>
  <si>
    <t>Nafees</t>
  </si>
  <si>
    <t>Lloyds &amp; Fed Nat</t>
  </si>
  <si>
    <t>waiting for updated proposal from CUI</t>
  </si>
  <si>
    <t xml:space="preserve">PPC Service DBA Minuteman </t>
  </si>
  <si>
    <t>Tom Sook</t>
  </si>
  <si>
    <t>Nationwide</t>
  </si>
  <si>
    <t>waiting for nwide approval</t>
  </si>
  <si>
    <t>Zentech</t>
  </si>
  <si>
    <t>Neal/Brian</t>
  </si>
  <si>
    <t>Referral- Kevin O'Connell</t>
  </si>
  <si>
    <t>Mitered Solutions</t>
  </si>
  <si>
    <t>submitted to UW</t>
  </si>
  <si>
    <t>SEC Inspections</t>
  </si>
  <si>
    <t>Melissa</t>
  </si>
  <si>
    <t>Tim Bell LLC</t>
  </si>
  <si>
    <t xml:space="preserve">Property, GL  </t>
  </si>
  <si>
    <t>CUI/Fed Nat</t>
  </si>
  <si>
    <t>Emailed client</t>
  </si>
  <si>
    <t xml:space="preserve">Bound in April </t>
  </si>
  <si>
    <t xml:space="preserve"> </t>
  </si>
  <si>
    <t>David Buschman Trust</t>
  </si>
  <si>
    <t>David</t>
  </si>
  <si>
    <t>CUI Ex Wind/Fed Nat</t>
  </si>
  <si>
    <t>Gave ballpark indication over phone</t>
  </si>
  <si>
    <t>2S Properties LLC</t>
  </si>
  <si>
    <t>Clay Stevens</t>
  </si>
  <si>
    <t>Tina Cheng Revocable Trust</t>
  </si>
  <si>
    <t>Ray Cheng</t>
  </si>
  <si>
    <t xml:space="preserve">LRO- </t>
  </si>
  <si>
    <t>Siesta Key Real Estate</t>
  </si>
  <si>
    <t>Dudley</t>
  </si>
  <si>
    <t>DDT Delivery</t>
  </si>
  <si>
    <t>Derrick</t>
  </si>
  <si>
    <t>CFA!</t>
  </si>
  <si>
    <t>tai working on it</t>
  </si>
  <si>
    <t>LVM for dec pages</t>
  </si>
  <si>
    <t>Eml for info</t>
  </si>
  <si>
    <t>Habitat for Humanity of Tampa</t>
  </si>
  <si>
    <t>Tina/Christine</t>
  </si>
  <si>
    <t>Referral- CFA- Anthony Brooks</t>
  </si>
  <si>
    <t>waiting for info from client</t>
  </si>
  <si>
    <t>FADI CHAHOUD RE INVSTMNTS LLC</t>
  </si>
  <si>
    <t>Fadi</t>
  </si>
  <si>
    <t>Gulf Stream Equity Grp</t>
  </si>
  <si>
    <t>John &amp; Kathi</t>
  </si>
  <si>
    <t>gave to Chris</t>
  </si>
  <si>
    <t>Deborah Griffin Trust</t>
  </si>
  <si>
    <t>spk with &amp; gave indication; shes interested</t>
  </si>
  <si>
    <t>Fiduciary</t>
  </si>
  <si>
    <t>Travelers</t>
  </si>
  <si>
    <t>apps sent to client</t>
  </si>
  <si>
    <t>TRG Property</t>
  </si>
  <si>
    <t>Tony</t>
  </si>
  <si>
    <t>Proposals sent to client</t>
  </si>
  <si>
    <t>Candia Property</t>
  </si>
  <si>
    <t>Christina</t>
  </si>
  <si>
    <t>LVM for Christina</t>
  </si>
  <si>
    <t>Client wants to wait to July to switch</t>
  </si>
  <si>
    <t>Spk with &amp; she is still considering; potentially selling to; spoke about ho3</t>
  </si>
  <si>
    <t>LVM 2</t>
  </si>
  <si>
    <t>Spk with &amp; she is f/up</t>
  </si>
  <si>
    <t>Toby Bacanar</t>
  </si>
  <si>
    <t>Apt Complex</t>
  </si>
  <si>
    <t>Property</t>
  </si>
  <si>
    <t>Z1 LLC</t>
  </si>
  <si>
    <t>Zia</t>
  </si>
  <si>
    <t>Ref- Tony Nguyen</t>
  </si>
  <si>
    <t>Hyatt Cherry Partnership</t>
  </si>
  <si>
    <t>Kathi Stahl</t>
  </si>
  <si>
    <t>Lloyds</t>
  </si>
  <si>
    <t>Spk with &amp; did fact finder</t>
  </si>
  <si>
    <t>Total Contracting Service</t>
  </si>
  <si>
    <t>Tom</t>
  </si>
  <si>
    <t>CGL- GC</t>
  </si>
  <si>
    <t>not sure</t>
  </si>
  <si>
    <t>Spk with &amp; gave intial info</t>
  </si>
  <si>
    <t>Earl Pryce</t>
  </si>
  <si>
    <t>Earl</t>
  </si>
  <si>
    <t>Orange Blossom</t>
  </si>
  <si>
    <t>Yael</t>
  </si>
  <si>
    <t>waiting for CGL</t>
  </si>
  <si>
    <t>James Edwards</t>
  </si>
  <si>
    <t>James</t>
  </si>
  <si>
    <t>Lloyds estimate</t>
  </si>
  <si>
    <t>spk with &amp; emailed indication</t>
  </si>
  <si>
    <t>2280 10TH ST SE</t>
  </si>
  <si>
    <t>Shane Hitz</t>
  </si>
  <si>
    <t xml:space="preserve">gave rough indication </t>
  </si>
  <si>
    <t>727-213-4399</t>
  </si>
  <si>
    <t>Steven Gorwosky Trust</t>
  </si>
  <si>
    <t>Steven</t>
  </si>
  <si>
    <t>gave to ctg to run with</t>
  </si>
  <si>
    <t>Steve- Boston- 1320 SE 3rd Street Deerfield, Beach- 617-875-8481- stevefitchcpa@gmail.com</t>
  </si>
  <si>
    <t>Steve- Gorowsky- 1551 N Federal Hwy, Delray Beach 561-866-6749 eml: guzziman71@hotmail.com</t>
  </si>
  <si>
    <t>Stayd with incument</t>
  </si>
  <si>
    <t xml:space="preserve">Never heard back from </t>
  </si>
  <si>
    <t>Shore Court Bahia Mar</t>
  </si>
  <si>
    <t>Charlie</t>
  </si>
  <si>
    <t>CL postcard referral</t>
  </si>
  <si>
    <t>bound!</t>
  </si>
  <si>
    <t>Spk with &amp; she is still considering; potentially selling to; spoke about ho3; f/up in 2 weeks</t>
  </si>
  <si>
    <t>Carol Kingsley</t>
  </si>
  <si>
    <t>Blue</t>
  </si>
  <si>
    <t>CL postcard</t>
  </si>
  <si>
    <t>Owner Occuiped</t>
  </si>
  <si>
    <t>eml to Shelly</t>
  </si>
  <si>
    <t>SRQ Art</t>
  </si>
  <si>
    <t>Eric</t>
  </si>
  <si>
    <t>LRO- Warehouse</t>
  </si>
  <si>
    <t xml:space="preserve">eml indication </t>
  </si>
  <si>
    <t>3Y Florida Ave</t>
  </si>
  <si>
    <t>Rubin</t>
  </si>
  <si>
    <t>sent to safepoint</t>
  </si>
  <si>
    <t>Gerald Prescott</t>
  </si>
  <si>
    <t>Jeffy</t>
  </si>
  <si>
    <t>Emailed Wright Flood</t>
  </si>
  <si>
    <t>AAA mimoza</t>
  </si>
  <si>
    <t>Mimoza</t>
  </si>
  <si>
    <t>Flood</t>
  </si>
  <si>
    <t>Presented Safepoint; eml Uws</t>
  </si>
  <si>
    <t>Went with Travelers with higher ded</t>
  </si>
  <si>
    <t>text f/up again</t>
  </si>
  <si>
    <t>Matrix Corp Park</t>
  </si>
  <si>
    <t>Halcyon, Hull &amp; All Risk</t>
  </si>
  <si>
    <t>Wants to move fwd; will call us</t>
  </si>
  <si>
    <t>Full Mgmt Liab</t>
  </si>
  <si>
    <t>Parrino Family Trust</t>
  </si>
  <si>
    <t>Paul</t>
  </si>
  <si>
    <t>LRO-Warehouse</t>
  </si>
  <si>
    <t>Did factfinder &amp; gave basic info</t>
  </si>
  <si>
    <t>Semboat Investment Corp</t>
  </si>
  <si>
    <t>Gary</t>
  </si>
  <si>
    <t>Ken</t>
  </si>
  <si>
    <t>Kynetic Technologies</t>
  </si>
  <si>
    <t>Professional Liab</t>
  </si>
  <si>
    <t>Email appns</t>
  </si>
  <si>
    <t>F/up; already emailed ffinder</t>
  </si>
  <si>
    <t>Cal Webster</t>
  </si>
  <si>
    <t>Cal</t>
  </si>
  <si>
    <t>Mike Puffer</t>
  </si>
  <si>
    <t>GL</t>
  </si>
  <si>
    <t>Chatlead</t>
  </si>
  <si>
    <t>Patty</t>
  </si>
  <si>
    <t>EPLI</t>
  </si>
  <si>
    <t xml:space="preserve">Emailed </t>
  </si>
  <si>
    <t>405 22nd LLC</t>
  </si>
  <si>
    <t>Emailed proposal</t>
  </si>
  <si>
    <t>Life</t>
  </si>
  <si>
    <t>Ray &amp; Julie Young</t>
  </si>
  <si>
    <t>Julie</t>
  </si>
  <si>
    <t>Woodcrest Apts</t>
  </si>
  <si>
    <t>Emailed apps</t>
  </si>
  <si>
    <t>United Oriental Food</t>
  </si>
  <si>
    <t>Vee</t>
  </si>
  <si>
    <t>Bus Auto</t>
  </si>
  <si>
    <t>Email proposal</t>
  </si>
  <si>
    <t>Spoke with &amp; emailed; need to verify claims</t>
  </si>
  <si>
    <t>Florida Surgery Consultants</t>
  </si>
  <si>
    <t>Greg heckroth</t>
  </si>
  <si>
    <t>CBMC</t>
  </si>
  <si>
    <t>Package/Med Mal</t>
  </si>
  <si>
    <t>Met with working on gathering info</t>
  </si>
  <si>
    <t>texted</t>
  </si>
  <si>
    <t>Marie Rosenquist</t>
  </si>
  <si>
    <t>Marie</t>
  </si>
  <si>
    <t>emailed proposal</t>
  </si>
  <si>
    <t>stayed with current company at lower coverage</t>
  </si>
  <si>
    <t>Michael Palmer</t>
  </si>
  <si>
    <t>Michael</t>
  </si>
  <si>
    <t>Jim Cornwell</t>
  </si>
  <si>
    <t>Dawn Vendreys</t>
  </si>
  <si>
    <t>Dawn</t>
  </si>
  <si>
    <t>APts</t>
  </si>
  <si>
    <t>CFP Homes</t>
  </si>
  <si>
    <t>emailed</t>
  </si>
  <si>
    <t>Greg/Hannah</t>
  </si>
  <si>
    <t>Conf Call with Hannah</t>
  </si>
  <si>
    <t>Ed Garcia</t>
  </si>
  <si>
    <t>Spoke to Ed- Gave to Tai</t>
  </si>
  <si>
    <t>WGV Gymnasitcis</t>
  </si>
  <si>
    <t>Candi</t>
  </si>
  <si>
    <t>emailed Stewart &amp; Keith</t>
  </si>
  <si>
    <t>Tri Star Tower</t>
  </si>
  <si>
    <t>Rob Vallencourt</t>
  </si>
  <si>
    <t>faxed to client</t>
  </si>
  <si>
    <t>Larry Stanley</t>
  </si>
  <si>
    <t>Larry</t>
  </si>
  <si>
    <t>Referral- AD</t>
  </si>
  <si>
    <t>Ho3/Auto</t>
  </si>
  <si>
    <t>waiting on ho3 proposal</t>
  </si>
  <si>
    <t>Bill Arnold</t>
  </si>
  <si>
    <t>Bill</t>
  </si>
  <si>
    <t>Auto</t>
  </si>
  <si>
    <t>Tai bound!</t>
  </si>
  <si>
    <t>TRG 22</t>
  </si>
  <si>
    <t>Greg Heckroth</t>
  </si>
  <si>
    <t xml:space="preserve">Greg </t>
  </si>
  <si>
    <t>Friend</t>
  </si>
  <si>
    <t>Auto/HO3</t>
  </si>
  <si>
    <t>AOR!</t>
  </si>
  <si>
    <t>Greg</t>
  </si>
  <si>
    <t>Life Insurance</t>
  </si>
  <si>
    <t>waiting to hear from Ash</t>
  </si>
  <si>
    <t>Updegraff</t>
  </si>
  <si>
    <t>Patrick</t>
  </si>
  <si>
    <t>waiting on census</t>
  </si>
  <si>
    <t>Sweeping Fringe</t>
  </si>
  <si>
    <t>Brian</t>
  </si>
  <si>
    <t>emailed client</t>
  </si>
  <si>
    <t xml:space="preserve">Hull Family Trust </t>
  </si>
  <si>
    <t>Sam Elizondo</t>
  </si>
  <si>
    <t>Sam</t>
  </si>
  <si>
    <t>Billy Hutchcraft</t>
  </si>
  <si>
    <t xml:space="preserve">Billy </t>
  </si>
  <si>
    <t>Jon</t>
  </si>
  <si>
    <t>LRO- Real Estate</t>
  </si>
  <si>
    <t>he decided too much going on to handle!</t>
  </si>
  <si>
    <t>never heard back</t>
  </si>
  <si>
    <r>
      <t>JON &amp; RAKILA MUNDREAN</t>
    </r>
    <r>
      <rPr>
        <sz val="11"/>
        <color rgb="FFFF0000"/>
        <rFont val="Calibri"/>
        <family val="2"/>
      </rPr>
      <t xml:space="preserve"> </t>
    </r>
  </si>
  <si>
    <t>didn't like Tai's approach</t>
  </si>
  <si>
    <t>LVM &amp; Emailed f/up</t>
  </si>
  <si>
    <t>Smokin 19/Paul Apple</t>
  </si>
  <si>
    <t>LRO- Apt &amp; Restaurant</t>
  </si>
  <si>
    <t>Tai working on</t>
  </si>
  <si>
    <t>Marketplace at 4 Corners</t>
  </si>
  <si>
    <t xml:space="preserve">Halcyon, </t>
  </si>
  <si>
    <t xml:space="preserve">Emailed Yael follow-up for info </t>
  </si>
  <si>
    <t>Zimmerman &amp; Sanchez</t>
  </si>
  <si>
    <t>Javier</t>
  </si>
  <si>
    <t>EO</t>
  </si>
  <si>
    <t>RC Gandy 3001</t>
  </si>
  <si>
    <t>Jim</t>
  </si>
  <si>
    <t>texted him</t>
  </si>
  <si>
    <t>Zurie Holdings LLC</t>
  </si>
  <si>
    <t>Kevin</t>
  </si>
  <si>
    <t>All Risks</t>
  </si>
  <si>
    <t>Bound!</t>
  </si>
  <si>
    <t>MAC Build &amp; Design</t>
  </si>
  <si>
    <t>Amanda</t>
  </si>
  <si>
    <t>Heather Puffer</t>
  </si>
  <si>
    <t xml:space="preserve">Integrity Financial </t>
  </si>
  <si>
    <t>Amber</t>
  </si>
  <si>
    <t>Chris- Referral</t>
  </si>
  <si>
    <t>BOP/EO</t>
  </si>
  <si>
    <t>bankers</t>
  </si>
  <si>
    <t>Don Barron LLC</t>
  </si>
  <si>
    <t>Don</t>
  </si>
  <si>
    <t>Prop, GL &amp; Umbrella</t>
  </si>
  <si>
    <t>Hartley Chiropractic</t>
  </si>
  <si>
    <t>Theresa</t>
  </si>
  <si>
    <t>BOP/Work Comp</t>
  </si>
  <si>
    <t>Eric Harter</t>
  </si>
  <si>
    <t>Jason Goode</t>
  </si>
  <si>
    <t>Emailed proposals</t>
  </si>
  <si>
    <t>LRO- Restaurant</t>
  </si>
  <si>
    <t>JN &amp; MC</t>
  </si>
  <si>
    <t>Apartments</t>
  </si>
  <si>
    <t>conf call &amp; emailed proposals</t>
  </si>
  <si>
    <t>LabelIT</t>
  </si>
  <si>
    <t>Randy</t>
  </si>
  <si>
    <t>Emailed UW &amp; client for more info</t>
  </si>
  <si>
    <t>deal fell thru</t>
  </si>
  <si>
    <t>sent close file email</t>
  </si>
  <si>
    <t>waiting to hear from Amber</t>
  </si>
  <si>
    <t>Pat Delizze</t>
  </si>
  <si>
    <t xml:space="preserve">Pat </t>
  </si>
  <si>
    <t>Auto/LRO listing</t>
  </si>
  <si>
    <t xml:space="preserve">Greenscape </t>
  </si>
  <si>
    <t>Dave</t>
  </si>
  <si>
    <t>Landscaper</t>
  </si>
  <si>
    <t>Emailed Michelle</t>
  </si>
  <si>
    <t>Bayscape</t>
  </si>
  <si>
    <t>Lisa Rek</t>
  </si>
  <si>
    <t>Chris Weaver</t>
  </si>
  <si>
    <t>Palma Vista Condo</t>
  </si>
  <si>
    <t>Matt</t>
  </si>
  <si>
    <t>Tai friend</t>
  </si>
  <si>
    <t>Condo Assn</t>
  </si>
  <si>
    <t>He's interested but busy</t>
  </si>
  <si>
    <t xml:space="preserve">GL, Bus Auto,  </t>
  </si>
  <si>
    <t>Insurance Recovery Grp</t>
  </si>
  <si>
    <t>Kristy Demaris Crowell</t>
  </si>
  <si>
    <t>EO Ins</t>
  </si>
  <si>
    <t xml:space="preserve">Keith Primeau </t>
  </si>
  <si>
    <t>Keith</t>
  </si>
  <si>
    <t>Debbie Kane</t>
  </si>
  <si>
    <t>April- Prudential</t>
  </si>
  <si>
    <t>Ho3</t>
  </si>
  <si>
    <t>A Commercial Cleaning</t>
  </si>
  <si>
    <t>Angela</t>
  </si>
  <si>
    <t>BNI</t>
  </si>
  <si>
    <t>Waiting on payment</t>
  </si>
  <si>
    <t>sent f/up</t>
  </si>
  <si>
    <t>Bayshore Pharmaceuticals LLC</t>
  </si>
  <si>
    <t>Rick</t>
  </si>
  <si>
    <t>CBMC- Kevin</t>
  </si>
  <si>
    <t>Product Liability</t>
  </si>
  <si>
    <t>LVM &amp; emailed</t>
  </si>
  <si>
    <t>1 Pasco Center LLC</t>
  </si>
  <si>
    <t>Chris</t>
  </si>
  <si>
    <t>LRO- office</t>
  </si>
  <si>
    <t xml:space="preserve">Kalo4 </t>
  </si>
  <si>
    <t>Samy</t>
  </si>
  <si>
    <t>Alafaya Dry Cleaner</t>
  </si>
  <si>
    <t>Doan</t>
  </si>
  <si>
    <t>Wymore Grove</t>
  </si>
  <si>
    <t>Noam</t>
  </si>
  <si>
    <t>Zack Nolan- CFF</t>
  </si>
  <si>
    <t>Global Springboro</t>
  </si>
  <si>
    <t>Giles</t>
  </si>
  <si>
    <t>Oldham &amp; Delcamp</t>
  </si>
  <si>
    <t>Jack</t>
  </si>
  <si>
    <t>Cass, David</t>
  </si>
  <si>
    <t>ho3</t>
  </si>
  <si>
    <t>Gerry Albrecht</t>
  </si>
  <si>
    <t>Jerry</t>
  </si>
  <si>
    <t>Bell Curve Atlanta</t>
  </si>
  <si>
    <t>Emailed</t>
  </si>
  <si>
    <t>Kevin- CBMC</t>
  </si>
  <si>
    <t>Went elsewhere</t>
  </si>
  <si>
    <t>sent to Safepoint, MacNeil</t>
  </si>
  <si>
    <t>-</t>
  </si>
  <si>
    <t>went with friend from NPI who does PL</t>
  </si>
  <si>
    <t>J&amp;P Service</t>
  </si>
  <si>
    <t>Lori</t>
  </si>
  <si>
    <t>Optimal Transport</t>
  </si>
  <si>
    <t>Allana</t>
  </si>
  <si>
    <t>Trucking</t>
  </si>
  <si>
    <t>LVM</t>
  </si>
  <si>
    <t>Vision Studios</t>
  </si>
  <si>
    <t>Jimmy</t>
  </si>
  <si>
    <t>Dave Relin</t>
  </si>
  <si>
    <t>eml &amp; lvm few times</t>
  </si>
  <si>
    <t xml:space="preserve">Eml </t>
  </si>
  <si>
    <t>Nash LLC</t>
  </si>
  <si>
    <t>BOp</t>
  </si>
  <si>
    <t>Walter Santos</t>
  </si>
  <si>
    <t>PRO PAC</t>
  </si>
  <si>
    <t>Doan Hung</t>
  </si>
  <si>
    <t>Colonial Dry Cleaners</t>
  </si>
  <si>
    <t>EO/GL</t>
  </si>
  <si>
    <t>Gave to Tony</t>
  </si>
  <si>
    <t>Gave to Shelly</t>
  </si>
  <si>
    <t>Michael Binder IRA</t>
  </si>
  <si>
    <t>La Guadalape Clinic</t>
  </si>
  <si>
    <t>Steve</t>
  </si>
  <si>
    <t xml:space="preserve">Sent letter about BOR &amp; Loss runs </t>
  </si>
  <si>
    <t>John Cothran Trust</t>
  </si>
  <si>
    <t>John</t>
  </si>
  <si>
    <t>waiting on quotes</t>
  </si>
  <si>
    <t>Jack Delcamp</t>
  </si>
  <si>
    <t xml:space="preserve">EO </t>
  </si>
  <si>
    <t>waiting on application</t>
  </si>
  <si>
    <t>TE Express Transport</t>
  </si>
  <si>
    <t>Pablo</t>
  </si>
  <si>
    <t>Ed Barrett Auto/Umb</t>
  </si>
  <si>
    <t>Auto/Umb</t>
  </si>
  <si>
    <t>BEST Bus Auto</t>
  </si>
  <si>
    <t>Marguerite</t>
  </si>
  <si>
    <t>DO</t>
  </si>
  <si>
    <t>Pici Umbrella Inc</t>
  </si>
  <si>
    <t>Rachel</t>
  </si>
  <si>
    <t>Umbrella</t>
  </si>
  <si>
    <t>inc to 9MM</t>
  </si>
  <si>
    <t>Garret Sell</t>
  </si>
  <si>
    <t>Garret/Erica</t>
  </si>
  <si>
    <t>Church</t>
  </si>
  <si>
    <t>Lots of stuff</t>
  </si>
  <si>
    <t>met &amp; its complicated</t>
  </si>
  <si>
    <t>AOR</t>
  </si>
  <si>
    <t>Group Health</t>
  </si>
  <si>
    <t>eamil</t>
  </si>
  <si>
    <t>408 Tampania</t>
  </si>
  <si>
    <t>Jonathan</t>
  </si>
  <si>
    <t>Property/GL</t>
  </si>
  <si>
    <t>sent email &amp; waiting for contract &amp; 4 pt</t>
  </si>
  <si>
    <t>Viggo Tech</t>
  </si>
  <si>
    <t>Karen</t>
  </si>
  <si>
    <t>Bill Askins</t>
  </si>
  <si>
    <t>10812 Navajo</t>
  </si>
  <si>
    <t>Matias</t>
  </si>
  <si>
    <t>Igor Savic</t>
  </si>
  <si>
    <t>Apt</t>
  </si>
  <si>
    <t>2430 Clermont LLC</t>
  </si>
  <si>
    <t>Retail</t>
  </si>
  <si>
    <t>2715 S Chickasaw Trail</t>
  </si>
  <si>
    <t>Jeffrey A Spilman DDS</t>
  </si>
  <si>
    <t>Jeff</t>
  </si>
  <si>
    <t>Kirk- FL Strat</t>
  </si>
  <si>
    <t>Office/Building</t>
  </si>
  <si>
    <t>Waiting on info from Jeff</t>
  </si>
  <si>
    <t>United Sheet Metal</t>
  </si>
  <si>
    <t>Steve T</t>
  </si>
  <si>
    <t>Contractors</t>
  </si>
  <si>
    <t>Emailed stewart &amp; nationwide</t>
  </si>
  <si>
    <t>Duong Le</t>
  </si>
  <si>
    <t>Om Pracash</t>
  </si>
  <si>
    <t>A Cleaning Services</t>
  </si>
  <si>
    <t>Joe</t>
  </si>
  <si>
    <t>Shelby- Client referral</t>
  </si>
  <si>
    <t>Broker Education</t>
  </si>
  <si>
    <t>Corless Barfield</t>
  </si>
  <si>
    <t>Lorrie</t>
  </si>
  <si>
    <t>EPLI/Cyber</t>
  </si>
  <si>
    <t>emailed rec</t>
  </si>
  <si>
    <t>Marguerite Personal Ins</t>
  </si>
  <si>
    <t>waiting on dec page</t>
  </si>
  <si>
    <t>WGV Gymnastics</t>
  </si>
  <si>
    <t>email &amp; text</t>
  </si>
  <si>
    <t>Stayed with AmRisc; our rate was not competitive; but looking to combine all into 1 acct</t>
  </si>
  <si>
    <t>Alex &amp; Kelly Rodriguez</t>
  </si>
  <si>
    <t>Kelly</t>
  </si>
  <si>
    <t xml:space="preserve">Broker Education </t>
  </si>
  <si>
    <t>C &amp; N Property Holding</t>
  </si>
  <si>
    <t>Dominic</t>
  </si>
  <si>
    <t>Perukranian</t>
  </si>
  <si>
    <t xml:space="preserve">Anthony Ngo </t>
  </si>
  <si>
    <t>Client decided not to move forward</t>
  </si>
  <si>
    <t>client went with another proposal lower ded</t>
  </si>
  <si>
    <t>Augusto</t>
  </si>
  <si>
    <t>Builders Risk</t>
  </si>
  <si>
    <t>Joe Youssef</t>
  </si>
  <si>
    <t>JOe</t>
  </si>
  <si>
    <t>Apt Ex Wind</t>
  </si>
  <si>
    <t xml:space="preserve">Smoothie Meister 1 </t>
  </si>
  <si>
    <t>GCC Pro Services</t>
  </si>
  <si>
    <t>Sound Construction</t>
  </si>
  <si>
    <t>Suzie</t>
  </si>
  <si>
    <t>Asking</t>
  </si>
  <si>
    <t>FRTL</t>
  </si>
  <si>
    <t>Lois</t>
  </si>
  <si>
    <t>Steve Talsness</t>
  </si>
  <si>
    <t>?</t>
  </si>
  <si>
    <t>ACT Capital</t>
  </si>
  <si>
    <t>Sold property</t>
  </si>
  <si>
    <t>Garrett Sell</t>
  </si>
  <si>
    <t>GPX &amp; Trade Services</t>
  </si>
  <si>
    <t>Gary Johnson</t>
  </si>
  <si>
    <t>Otero Engineering</t>
  </si>
  <si>
    <t xml:space="preserve">Charlies &amp; Amanda </t>
  </si>
  <si>
    <t>Client Review</t>
  </si>
  <si>
    <t>met with in person</t>
  </si>
  <si>
    <t>EPLI/Cyber/Group/Life</t>
  </si>
  <si>
    <t>Outlook Properites</t>
  </si>
  <si>
    <t>Pat</t>
  </si>
  <si>
    <t>Wind Coverage</t>
  </si>
  <si>
    <t>Emailed yesterday</t>
  </si>
  <si>
    <t>Boost Management</t>
  </si>
  <si>
    <t xml:space="preserve">Erica </t>
  </si>
  <si>
    <t>KA Boom!</t>
  </si>
  <si>
    <t>GL/PL</t>
  </si>
  <si>
    <t>Obrochta Dental</t>
  </si>
  <si>
    <t>Ruth &amp; Lee Holt</t>
  </si>
  <si>
    <t>Ruth</t>
  </si>
  <si>
    <t>Postcard</t>
  </si>
  <si>
    <t>Waiting on lee to call back</t>
  </si>
  <si>
    <t xml:space="preserve">MBR Corporation </t>
  </si>
  <si>
    <t>Suzanne</t>
  </si>
  <si>
    <t>waiting on info from Suzanne</t>
  </si>
  <si>
    <t>Key Propert Maintentance</t>
  </si>
  <si>
    <t>emailed proposals</t>
  </si>
  <si>
    <t>Charlie Otero</t>
  </si>
  <si>
    <t>Auto &amp; Umbrella</t>
  </si>
  <si>
    <t>Echobind LLC</t>
  </si>
  <si>
    <t>Michael Yared</t>
  </si>
  <si>
    <t>Tech EO/EPLI</t>
  </si>
  <si>
    <t>emailed apps</t>
  </si>
  <si>
    <t>Spoke with &amp; he's interested. Just follow-up</t>
  </si>
  <si>
    <t>Nassau Center LLC</t>
  </si>
  <si>
    <t>Tim Johnson</t>
  </si>
  <si>
    <t>Referral- Braccia</t>
  </si>
  <si>
    <t>Multiple Other policies</t>
  </si>
  <si>
    <t>He will send me the rest next week</t>
  </si>
  <si>
    <t>Joe Torrence</t>
  </si>
  <si>
    <t xml:space="preserve">Joe </t>
  </si>
  <si>
    <t>Ho3, Auto, RV, Umbrella</t>
  </si>
  <si>
    <t>Craig emailed him</t>
  </si>
  <si>
    <t>CVV &amp; Jet Surf Academy</t>
  </si>
  <si>
    <t>Courtney</t>
  </si>
  <si>
    <t>Surf Park</t>
  </si>
  <si>
    <t>heather87ce@msn.com</t>
  </si>
  <si>
    <t>Email</t>
  </si>
  <si>
    <t>Phone</t>
  </si>
  <si>
    <t>'7275012605@pcsms.us'</t>
  </si>
  <si>
    <t>Emailed &amp; text; waiting on Jeff to get me info</t>
  </si>
  <si>
    <t>Florida Investors</t>
  </si>
  <si>
    <t>Lazara</t>
  </si>
  <si>
    <t>Matt State Farm</t>
  </si>
  <si>
    <t>LRO- Medical</t>
  </si>
  <si>
    <t>Freshi St. Pete &amp; Seminole</t>
  </si>
  <si>
    <t>Chitra</t>
  </si>
  <si>
    <t>Franchise</t>
  </si>
  <si>
    <t>Waiting on add'l info</t>
  </si>
  <si>
    <t>Bawi</t>
  </si>
  <si>
    <t>LVM &amp; email</t>
  </si>
  <si>
    <t>Betsy Updegraff</t>
  </si>
  <si>
    <t>Betsy</t>
  </si>
  <si>
    <t>8/15/20018</t>
  </si>
  <si>
    <t>stayed with bankers even though we saved $1000</t>
  </si>
  <si>
    <t>texted &amp; emailed f/up</t>
  </si>
  <si>
    <t>feather pointe</t>
  </si>
  <si>
    <t>bud hall</t>
  </si>
  <si>
    <t xml:space="preserve">amy young </t>
  </si>
  <si>
    <t>eml craig</t>
  </si>
  <si>
    <t>om prakash</t>
  </si>
  <si>
    <t>om</t>
  </si>
  <si>
    <t>tony nguyen</t>
  </si>
  <si>
    <t>lro-</t>
  </si>
  <si>
    <t>Stay Construction</t>
  </si>
  <si>
    <t>600 Prairie</t>
  </si>
  <si>
    <t>Garett</t>
  </si>
  <si>
    <t>Lro- pkg</t>
  </si>
  <si>
    <t>emailed indication</t>
  </si>
  <si>
    <t>gave to Tony</t>
  </si>
  <si>
    <t>AOR- DONE!</t>
  </si>
  <si>
    <t>texted follow-up</t>
  </si>
  <si>
    <t>Leads to Craig</t>
  </si>
  <si>
    <t>Date</t>
  </si>
  <si>
    <t>Name</t>
  </si>
  <si>
    <t>Fire Fighter Inc</t>
  </si>
  <si>
    <t>Geosits- Ho3</t>
  </si>
  <si>
    <t xml:space="preserve">Gladys Joyner- </t>
  </si>
  <si>
    <t>Source</t>
  </si>
  <si>
    <t>Assured</t>
  </si>
  <si>
    <t>Thuy Ngueyen</t>
  </si>
  <si>
    <t>Adjust A Brucsh</t>
  </si>
  <si>
    <t>Apollo Glass</t>
  </si>
  <si>
    <t>Torrence, Joe</t>
  </si>
  <si>
    <t>Glen Vandeerwalker</t>
  </si>
  <si>
    <t>Contactability</t>
  </si>
  <si>
    <t>Landscape by Design</t>
  </si>
  <si>
    <t>Air Hydralic Electric</t>
  </si>
  <si>
    <t>Certified Fleet</t>
  </si>
  <si>
    <t>Estes Electric</t>
  </si>
  <si>
    <t>Endura Construction</t>
  </si>
  <si>
    <t>Fl Strategic- Realtor</t>
  </si>
  <si>
    <t>Redding Farms</t>
  </si>
  <si>
    <t xml:space="preserve">Feather Pointed </t>
  </si>
  <si>
    <t>Amy Young</t>
  </si>
  <si>
    <t>Om Prakash</t>
  </si>
  <si>
    <t>Gulf Coast Property</t>
  </si>
  <si>
    <t>I&amp;C Electrical</t>
  </si>
  <si>
    <t>2000 Colonial</t>
  </si>
  <si>
    <t>Tony Nugyen</t>
  </si>
  <si>
    <t>CPD Landscaping</t>
  </si>
  <si>
    <t>Jamie Nieto</t>
  </si>
  <si>
    <t>Contactabilty</t>
  </si>
  <si>
    <t>Charlotte Cox</t>
  </si>
  <si>
    <t>Contact</t>
  </si>
  <si>
    <t>HDI Consulting</t>
  </si>
  <si>
    <t>Amo Bros</t>
  </si>
  <si>
    <t>A little off the top</t>
  </si>
  <si>
    <t>Lisa Fry</t>
  </si>
  <si>
    <t>Assure leads</t>
  </si>
  <si>
    <t>Eml- need more info</t>
  </si>
  <si>
    <t>Roy Newsome</t>
  </si>
  <si>
    <t>Roy</t>
  </si>
  <si>
    <t>Boat</t>
  </si>
  <si>
    <t>Integrated Services</t>
  </si>
  <si>
    <t>went with direct carrier</t>
  </si>
  <si>
    <t>Follow-up in 1 month; she is interested but busy</t>
  </si>
  <si>
    <t>SNS Investment</t>
  </si>
  <si>
    <t>John Le</t>
  </si>
  <si>
    <t>Jonathan Hall</t>
  </si>
  <si>
    <t>Med Malpractice</t>
  </si>
  <si>
    <t>The Labor Firm</t>
  </si>
  <si>
    <t>Bernie</t>
  </si>
  <si>
    <t>Old tenant</t>
  </si>
  <si>
    <t>Atty EO</t>
  </si>
  <si>
    <t>Emailed uw</t>
  </si>
  <si>
    <t>working on meeting</t>
  </si>
  <si>
    <t>working hard</t>
  </si>
  <si>
    <t>KKB LLC</t>
  </si>
  <si>
    <t>Tracy</t>
  </si>
  <si>
    <t>submitted to uw</t>
  </si>
  <si>
    <t>Suzanne Parsons</t>
  </si>
  <si>
    <t>Condo Ins</t>
  </si>
  <si>
    <t>LVM &amp; text</t>
  </si>
  <si>
    <t>Email client</t>
  </si>
  <si>
    <t>Stayed with current agent</t>
  </si>
  <si>
    <t>Claude Lowenthol</t>
  </si>
  <si>
    <t>Claude</t>
  </si>
  <si>
    <t>Smoothie Meister II</t>
  </si>
  <si>
    <t>Florida Brace &amp; limb</t>
  </si>
  <si>
    <t>Morrie</t>
  </si>
  <si>
    <t>Deniz</t>
  </si>
  <si>
    <t>eml sent</t>
  </si>
  <si>
    <t>Derek Woryn/Private Sky</t>
  </si>
  <si>
    <t>Derek/Christie</t>
  </si>
  <si>
    <t>Chris Dufala</t>
  </si>
  <si>
    <t>need more info</t>
  </si>
  <si>
    <t>SCA Franchisor</t>
  </si>
  <si>
    <t>EO/DO/Grp</t>
  </si>
  <si>
    <t xml:space="preserve">Shane Lueck </t>
  </si>
  <si>
    <t>Shane</t>
  </si>
  <si>
    <t>Alex Buck</t>
  </si>
  <si>
    <t>coming in for mtg next week</t>
  </si>
  <si>
    <t>Pat Augustine</t>
  </si>
  <si>
    <t>Client changed mind</t>
  </si>
  <si>
    <t>doesn't need it anymore</t>
  </si>
  <si>
    <t xml:space="preserve">LVM </t>
  </si>
  <si>
    <t>Social-Engineer</t>
  </si>
  <si>
    <t>Don- Fl Strat</t>
  </si>
  <si>
    <t>Chris Hadnagy</t>
  </si>
  <si>
    <t>eml tony</t>
  </si>
  <si>
    <t xml:space="preserve">The Chapel </t>
  </si>
  <si>
    <t>Church Remodel</t>
  </si>
  <si>
    <t xml:space="preserve">Eml Jama </t>
  </si>
  <si>
    <t>Cap Rise LLC</t>
  </si>
  <si>
    <t>Farooq</t>
  </si>
  <si>
    <t>Phyllis Newburg</t>
  </si>
  <si>
    <t>Mike Spinale</t>
  </si>
  <si>
    <t>Henry Lieu</t>
  </si>
  <si>
    <t>Tidal Investments</t>
  </si>
  <si>
    <t>Dawn- Fl Strat</t>
  </si>
  <si>
    <t>Product Liab</t>
  </si>
  <si>
    <t>Phyllis</t>
  </si>
  <si>
    <t>Andy Klymenko</t>
  </si>
  <si>
    <t>went elsewhere</t>
  </si>
  <si>
    <t>waiting for Nov board mtg</t>
  </si>
  <si>
    <t>Haylon LLC</t>
  </si>
  <si>
    <t>Leslie Haywood</t>
  </si>
  <si>
    <t>WEPA Restaurant</t>
  </si>
  <si>
    <t>Jean Totti</t>
  </si>
  <si>
    <t>Rich Gywrch CPA</t>
  </si>
  <si>
    <t>Gave to Craig</t>
  </si>
  <si>
    <t xml:space="preserve">Elizabeth D. Hancock Trustee </t>
  </si>
  <si>
    <t>State Farm- Bissanti</t>
  </si>
  <si>
    <t>7 buildings</t>
  </si>
  <si>
    <t>Astoria Condo</t>
  </si>
  <si>
    <t>Table 1125</t>
  </si>
  <si>
    <t>Rob/Rick</t>
  </si>
  <si>
    <t>waiting for info</t>
  </si>
  <si>
    <t xml:space="preserve">eBridge </t>
  </si>
  <si>
    <t>EDP</t>
  </si>
  <si>
    <t>sent to NBS</t>
  </si>
  <si>
    <t>Tom Pici</t>
  </si>
  <si>
    <t>Autumn</t>
  </si>
  <si>
    <t>Send to get proposals</t>
  </si>
  <si>
    <t>Gandy Outpost LLC</t>
  </si>
  <si>
    <t>Strategic Consulting Grp</t>
  </si>
  <si>
    <t>Jeff Brill</t>
  </si>
  <si>
    <t>Fl Strat</t>
  </si>
  <si>
    <t>Printing Depot &amp; Fastsigns</t>
  </si>
  <si>
    <t>Website</t>
  </si>
  <si>
    <t>Countryskillet</t>
  </si>
  <si>
    <t>Steve Trizis</t>
  </si>
  <si>
    <t>Pkgo</t>
  </si>
  <si>
    <t xml:space="preserve"> Dave Hunt</t>
  </si>
  <si>
    <t>Paulson Drive Condo Assn</t>
  </si>
  <si>
    <t>Condo Assn- Comm</t>
  </si>
  <si>
    <t>emailed uw</t>
  </si>
  <si>
    <t>Golden West</t>
  </si>
  <si>
    <t>Al Ryan</t>
  </si>
  <si>
    <t>AOR- Liberty Mutl</t>
  </si>
  <si>
    <t xml:space="preserve">Infinite Energy </t>
  </si>
  <si>
    <t>Jeff Wentzel</t>
  </si>
  <si>
    <t>Gave to CB</t>
  </si>
  <si>
    <t>Working on it</t>
  </si>
  <si>
    <t>Jehco LLC</t>
  </si>
  <si>
    <t>Jason Hill</t>
  </si>
  <si>
    <t>Chris- Fl Strat</t>
  </si>
  <si>
    <t>Cara Lucas</t>
  </si>
  <si>
    <t>Front Door</t>
  </si>
  <si>
    <t>Haley Goshen</t>
  </si>
  <si>
    <t>Eml</t>
  </si>
  <si>
    <t>South Central Liquor</t>
  </si>
  <si>
    <t>Narie Persad</t>
  </si>
  <si>
    <t>Narie</t>
  </si>
  <si>
    <t>WC</t>
  </si>
  <si>
    <t>EML</t>
  </si>
  <si>
    <t>Stayed with current company</t>
  </si>
  <si>
    <t>gave to CB</t>
  </si>
  <si>
    <t>Garrett</t>
  </si>
  <si>
    <t>eml</t>
  </si>
  <si>
    <t>waiting for check from Gail</t>
  </si>
  <si>
    <t>Gulf Grand</t>
  </si>
  <si>
    <t>VSV Associates</t>
  </si>
  <si>
    <t>Sophia’s Cucina + Enoteca</t>
  </si>
  <si>
    <t>Tucker &amp; Ludin</t>
  </si>
  <si>
    <t>Desoto Plaza &amp; Riverview Plaza</t>
  </si>
  <si>
    <t>waiting on add'l info</t>
  </si>
  <si>
    <t>stayed with current agent</t>
  </si>
  <si>
    <t>Gaile</t>
  </si>
  <si>
    <t xml:space="preserve">Bascoms </t>
  </si>
  <si>
    <t>Mike Charles</t>
  </si>
  <si>
    <t>work Comp</t>
  </si>
  <si>
    <t>BOUND! AOR</t>
  </si>
  <si>
    <t>Decided to stay individual</t>
  </si>
  <si>
    <t>Meeting with clients on 1/8</t>
  </si>
  <si>
    <t>waiting on proposals</t>
  </si>
  <si>
    <t>Tony Bound!</t>
  </si>
  <si>
    <t>trying to set appt</t>
  </si>
  <si>
    <t xml:space="preserve">Hartley </t>
  </si>
  <si>
    <t>Need dec pages</t>
  </si>
  <si>
    <t>Life/DI</t>
  </si>
  <si>
    <t>Need info</t>
  </si>
  <si>
    <t>Newkirk Building</t>
  </si>
  <si>
    <t>Tony Seward</t>
  </si>
  <si>
    <t>GL/Builders Risk</t>
  </si>
  <si>
    <t xml:space="preserve">Tony will call me. </t>
  </si>
  <si>
    <t>Farooq Mitha</t>
  </si>
  <si>
    <t>Carmen</t>
  </si>
  <si>
    <t>New Producer</t>
  </si>
  <si>
    <t>Jim Warren</t>
  </si>
  <si>
    <t>Condo Pkg</t>
  </si>
  <si>
    <t>Kristy</t>
  </si>
  <si>
    <t>EPLI/CYBER/GRP</t>
  </si>
  <si>
    <t xml:space="preserve">follow-up &amp; waiting on info </t>
  </si>
  <si>
    <t>Tony Dad</t>
  </si>
  <si>
    <t>Sang</t>
  </si>
  <si>
    <t>Referral- Tony</t>
  </si>
  <si>
    <t>went with Safepoint</t>
  </si>
  <si>
    <t>D- Land</t>
  </si>
  <si>
    <t>Dr. Dang</t>
  </si>
  <si>
    <t>Waiting on other proposals</t>
  </si>
  <si>
    <t>Tony Master Policy</t>
  </si>
  <si>
    <t>Need to do SOV</t>
  </si>
  <si>
    <t>Texted &amp; LVM; need add'l info</t>
  </si>
  <si>
    <t>waiting on apps</t>
  </si>
  <si>
    <t>TRG 1515</t>
  </si>
  <si>
    <t xml:space="preserve">JCMS </t>
  </si>
  <si>
    <t>VJ</t>
  </si>
  <si>
    <t>Wayne</t>
  </si>
  <si>
    <t>Rick Noll</t>
  </si>
  <si>
    <t>Sent to UW</t>
  </si>
  <si>
    <t>Central Animal Hospital</t>
  </si>
  <si>
    <t>Nancy Brown</t>
  </si>
  <si>
    <t>Intrepid Marine</t>
  </si>
  <si>
    <t>Pat Lamb</t>
  </si>
  <si>
    <t>Wrote 300k of life ins for Pat</t>
  </si>
  <si>
    <t>BOUNDD</t>
  </si>
  <si>
    <t>Master Restoration</t>
  </si>
  <si>
    <t>Elaine</t>
  </si>
  <si>
    <t>Christian Roundtable</t>
  </si>
  <si>
    <t>C2C Consulting</t>
  </si>
  <si>
    <t>Ike Harb</t>
  </si>
  <si>
    <t>Chris Coy Banker- From Tony</t>
  </si>
  <si>
    <t>AOR DONE!</t>
  </si>
  <si>
    <t>Client staying with Humana</t>
  </si>
  <si>
    <t>Ohr Chadash</t>
  </si>
  <si>
    <t>Rabbi Fischer</t>
  </si>
  <si>
    <t>Pkg &amp; Flood</t>
  </si>
  <si>
    <t>Emailed indications &amp; info</t>
  </si>
  <si>
    <t>Jimmy R Lewis</t>
  </si>
  <si>
    <t>Lisa</t>
  </si>
  <si>
    <t>Jenny Stuarat</t>
  </si>
  <si>
    <t>Betsy Updegraff Trust</t>
  </si>
  <si>
    <t>Vacant Land</t>
  </si>
  <si>
    <t>David A Jeffers</t>
  </si>
  <si>
    <t>Newkirk Construction</t>
  </si>
  <si>
    <t>Deborah</t>
  </si>
  <si>
    <t>1101 E Colonial</t>
  </si>
  <si>
    <t>Li Anderson</t>
  </si>
  <si>
    <t>Lessors Risk</t>
  </si>
  <si>
    <t>Working on proposals</t>
  </si>
  <si>
    <t>Working on added vehicles</t>
  </si>
  <si>
    <t>4688 Hoffner Ave</t>
  </si>
  <si>
    <t>Dr Dang</t>
  </si>
  <si>
    <t>BOUND Add'l vehicles!</t>
  </si>
  <si>
    <t>NEW RISK MANAGEMENT ADVISOR OPPORTUNITIES</t>
  </si>
  <si>
    <t xml:space="preserve">Kathy Oneal </t>
  </si>
  <si>
    <t>Stephan Joseph</t>
  </si>
  <si>
    <t>Jackie Gonzalez</t>
  </si>
  <si>
    <t>Tony &amp; Michelle Baker</t>
  </si>
  <si>
    <t xml:space="preserve">Jennifer (Danielle Referral) </t>
  </si>
  <si>
    <t xml:space="preserve">James Newsom </t>
  </si>
  <si>
    <t>Allana Lee</t>
  </si>
  <si>
    <t xml:space="preserve">Natasha Williams </t>
  </si>
  <si>
    <t>Patrick Harland Home</t>
  </si>
  <si>
    <t>Patrick Harland Business</t>
  </si>
  <si>
    <t xml:space="preserve">Intrepid Marine </t>
  </si>
  <si>
    <t xml:space="preserve">Baltic Remodeling </t>
  </si>
  <si>
    <t>kathy_oneal@yahoo.com</t>
  </si>
  <si>
    <t xml:space="preserve">jacquelyn-gonzalez@live.com </t>
  </si>
  <si>
    <t xml:space="preserve">jamesnewsom1@yahoo.com </t>
  </si>
  <si>
    <t>518-210-4233</t>
  </si>
  <si>
    <t>813-774-1081</t>
  </si>
  <si>
    <t>813-703-3435</t>
  </si>
  <si>
    <t>Patrick Harland</t>
  </si>
  <si>
    <t>BPP</t>
  </si>
  <si>
    <t>Higher Elite Roofing</t>
  </si>
  <si>
    <t>Victor</t>
  </si>
  <si>
    <t>Dr Thomas Beamon</t>
  </si>
  <si>
    <t>Diane/Larry</t>
  </si>
  <si>
    <t>Larry Wager</t>
  </si>
  <si>
    <t>BOP/WC</t>
  </si>
  <si>
    <t>Emil</t>
  </si>
  <si>
    <t>88 Orange &amp; Sun State</t>
  </si>
  <si>
    <t>He didn't want work comp</t>
  </si>
  <si>
    <t>9191 Park</t>
  </si>
  <si>
    <t>Garret</t>
  </si>
  <si>
    <t>Shajahan LLC</t>
  </si>
  <si>
    <t>Email Proposal</t>
  </si>
  <si>
    <t>Tucker Law Grp</t>
  </si>
  <si>
    <t>Took another position</t>
  </si>
  <si>
    <t>Danielle</t>
  </si>
  <si>
    <t>Signed up &amp; in licensing!</t>
  </si>
  <si>
    <t>Emailed on 5/20 &amp; gave to danielle</t>
  </si>
  <si>
    <t>Indeed</t>
  </si>
  <si>
    <t>Chris Smoak</t>
  </si>
  <si>
    <t>Can't due to conflict of interest</t>
  </si>
  <si>
    <t>Jon Tubbs</t>
  </si>
  <si>
    <t>Had lunch in April; followed up a few tims</t>
  </si>
  <si>
    <t>Current Client</t>
  </si>
  <si>
    <t>Jeffrey Mitchell</t>
  </si>
  <si>
    <t>Waiting to sign &amp; pay on 6/10</t>
  </si>
  <si>
    <t>Wasatch</t>
  </si>
  <si>
    <t>Kluft</t>
  </si>
  <si>
    <t>Lost Soul</t>
  </si>
  <si>
    <t>Turkey Creek</t>
  </si>
  <si>
    <t>DCH Wealth</t>
  </si>
  <si>
    <t>Alex</t>
  </si>
  <si>
    <t>BOP/WORK COMP</t>
  </si>
  <si>
    <t>Sierra #1 Corp</t>
  </si>
  <si>
    <t>Ulmerton Enterprises</t>
  </si>
  <si>
    <t>EIC Realty</t>
  </si>
  <si>
    <t>STP Redevelopment</t>
  </si>
  <si>
    <t>Daniel</t>
  </si>
  <si>
    <t>Prop/GL/Exc</t>
  </si>
  <si>
    <t>Aileen/Mike</t>
  </si>
  <si>
    <t>Spoke with &amp; quoted</t>
  </si>
  <si>
    <t>Prop/GL/Exc/BA</t>
  </si>
  <si>
    <t>6/28/20199</t>
  </si>
  <si>
    <t>Devin Tesmer DMD</t>
  </si>
  <si>
    <t>Devin</t>
  </si>
  <si>
    <t>Dentist Pkg</t>
  </si>
  <si>
    <t>AtRidge Landscaping</t>
  </si>
  <si>
    <t>Joel</t>
  </si>
  <si>
    <t>Jim Brangenburg</t>
  </si>
  <si>
    <t>multiple</t>
  </si>
  <si>
    <t>Connie</t>
  </si>
  <si>
    <t>Devin Gapstur DMD</t>
  </si>
  <si>
    <t>EPLI/CYBER</t>
  </si>
  <si>
    <t>EO/DI</t>
  </si>
  <si>
    <t>pkg</t>
  </si>
  <si>
    <t xml:space="preserve">Health Map </t>
  </si>
  <si>
    <t>Andrew</t>
  </si>
  <si>
    <t>Family Alliance</t>
  </si>
  <si>
    <t>Sarah</t>
  </si>
  <si>
    <t>Brandon Rimes</t>
  </si>
  <si>
    <t>Radio Show</t>
  </si>
  <si>
    <t>Brandon</t>
  </si>
  <si>
    <t>Umbrella/Boat/DI/Auto</t>
  </si>
  <si>
    <t>LVM &amp; eml</t>
  </si>
  <si>
    <t xml:space="preserve">texted </t>
  </si>
  <si>
    <t>Charlie Chung Kae</t>
  </si>
  <si>
    <t xml:space="preserve">Eml &amp; lvm </t>
  </si>
  <si>
    <t>Chautauqua Acquisitions</t>
  </si>
  <si>
    <t>Andy Jarrett</t>
  </si>
  <si>
    <t>Apt Pkg</t>
  </si>
  <si>
    <t>Working on proposal</t>
  </si>
  <si>
    <t>Tasting Room at Lolitas</t>
  </si>
  <si>
    <t>Vacant</t>
  </si>
  <si>
    <t>Moose4414</t>
  </si>
  <si>
    <t>gave to craig</t>
  </si>
  <si>
    <t>5212 Colonial Drive</t>
  </si>
  <si>
    <t>Chemizi</t>
  </si>
  <si>
    <t>NBS</t>
  </si>
  <si>
    <t>One Shot Directional</t>
  </si>
  <si>
    <t>Gisell</t>
  </si>
  <si>
    <t>Google Spanish</t>
  </si>
  <si>
    <t>GL &amp; BA</t>
  </si>
  <si>
    <t>Global Springfield</t>
  </si>
  <si>
    <t>Rivera Maya</t>
  </si>
  <si>
    <t>Angy</t>
  </si>
  <si>
    <t>Bop/Vacant</t>
  </si>
  <si>
    <t xml:space="preserve">VIET LLC </t>
  </si>
  <si>
    <t>Huy Bui</t>
  </si>
  <si>
    <t>Bop</t>
  </si>
  <si>
    <t>Italy Bottega Inc</t>
  </si>
  <si>
    <t xml:space="preserve">Federico </t>
  </si>
  <si>
    <t xml:space="preserve">Kelly </t>
  </si>
  <si>
    <t>MRP Holdings</t>
  </si>
  <si>
    <t>Raja P</t>
  </si>
  <si>
    <t>Prop/GL/Umb</t>
  </si>
  <si>
    <t>Grace Baptist Brandon</t>
  </si>
  <si>
    <t>Caleb Allen</t>
  </si>
  <si>
    <t>Caleb</t>
  </si>
  <si>
    <t>Mark Hoang Investments</t>
  </si>
  <si>
    <t>Mark</t>
  </si>
  <si>
    <t>Sunstate Capital</t>
  </si>
  <si>
    <t>IM</t>
  </si>
  <si>
    <t>Pilars Harbour</t>
  </si>
  <si>
    <t>2345 E Michigan St, Orlando</t>
  </si>
  <si>
    <t>Med Coach Transport</t>
  </si>
  <si>
    <t xml:space="preserve">Rosner Family Properties </t>
  </si>
  <si>
    <t>Lee Rosner</t>
  </si>
  <si>
    <t>Pkgs</t>
  </si>
  <si>
    <t xml:space="preserve">Producers </t>
  </si>
  <si>
    <t>Wayne Sebring</t>
  </si>
  <si>
    <t>Mark Graham</t>
  </si>
  <si>
    <t>Kamron Love</t>
  </si>
  <si>
    <t>Kam</t>
  </si>
  <si>
    <t>Kevin Leach</t>
  </si>
  <si>
    <t>Craigslist</t>
  </si>
  <si>
    <t>Leslie Schrack</t>
  </si>
  <si>
    <t>Leslie</t>
  </si>
  <si>
    <t>Michael D'Hondt</t>
  </si>
  <si>
    <t>Business Observer</t>
  </si>
  <si>
    <t>Angela Nichols</t>
  </si>
  <si>
    <t>Realtor</t>
  </si>
  <si>
    <t>PHD Venture</t>
  </si>
  <si>
    <t>Patrick Dang</t>
  </si>
  <si>
    <t>Jenn Desimone</t>
  </si>
  <si>
    <t>Jenn</t>
  </si>
  <si>
    <t>Jason</t>
  </si>
  <si>
    <t>Jenny Lee</t>
  </si>
  <si>
    <t>Aaron stayed with current broker</t>
  </si>
  <si>
    <t>Clearwater Primary Care</t>
  </si>
  <si>
    <t>Eddy</t>
  </si>
  <si>
    <t>Tai Simmons</t>
  </si>
  <si>
    <t>the chapel</t>
  </si>
  <si>
    <t>cross sale</t>
  </si>
  <si>
    <t>work comp</t>
  </si>
  <si>
    <t>Clearwater Enviro</t>
  </si>
  <si>
    <t>Pam</t>
  </si>
  <si>
    <t>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</si>
</sst>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43" x14ac:knownFonts="1">
    <font>
      <sz val="8"/>
      <color theme="1" tint="0.24994659260841701"/>
      <name val="Trebuchet MS"/>
      <family val="2"/>
      <scheme val="minor"/>
    </font>
    <font>
      <b/>
      <sz val="28"/>
      <color theme="1" tint="0.34998626667073579"/>
      <name val="Microsoft Sans Serif"/>
      <family val="2"/>
      <scheme val="major"/>
    </font>
    <font>
      <b/>
      <sz val="14"/>
      <color theme="1" tint="0.24994659260841701"/>
      <name val="Microsoft Sans Serif"/>
      <family val="2"/>
      <scheme val="major"/>
    </font>
    <font>
      <b/>
      <sz val="12"/>
      <color theme="1" tint="0.24994659260841701"/>
      <name val="Microsoft Sans Serif"/>
      <family val="2"/>
      <scheme val="major"/>
    </font>
    <font>
      <sz val="12"/>
      <color theme="1" tint="0.24994659260841701"/>
      <name val="Trebuchet MS"/>
      <family val="2"/>
      <scheme val="minor"/>
    </font>
    <font>
      <b/>
      <sz val="8"/>
      <color rgb="FF00B050"/>
      <name val="Trebuchet MS"/>
      <family val="2"/>
      <scheme val="minor"/>
    </font>
    <font>
      <b/>
      <sz val="12"/>
      <color rgb="FF00B050"/>
      <name val="Trebuchet MS"/>
      <family val="2"/>
      <scheme val="minor"/>
    </font>
    <font>
      <sz val="12"/>
      <color rgb="FFFF0000"/>
      <name val="Trebuchet MS"/>
      <family val="2"/>
      <scheme val="minor"/>
    </font>
    <font>
      <sz val="8"/>
      <color rgb="FFFF0000"/>
      <name val="Trebuchet MS"/>
      <family val="2"/>
      <scheme val="minor"/>
    </font>
    <font>
      <b/>
      <sz val="12"/>
      <color rgb="FF008000"/>
      <name val="Trebuchet MS"/>
      <family val="2"/>
      <scheme val="minor"/>
    </font>
    <font>
      <b/>
      <sz val="8"/>
      <color rgb="FF008000"/>
      <name val="Trebuchet MS"/>
      <family val="2"/>
      <scheme val="minor"/>
    </font>
    <font>
      <sz val="12"/>
      <color rgb="FF008000"/>
      <name val="Trebuchet MS"/>
      <family val="2"/>
      <scheme val="minor"/>
    </font>
    <font>
      <sz val="8"/>
      <color rgb="FF008000"/>
      <name val="Trebuchet MS"/>
      <family val="2"/>
      <scheme val="minor"/>
    </font>
    <font>
      <b/>
      <sz val="12"/>
      <color rgb="FFFF0000"/>
      <name val="Trebuchet MS"/>
      <family val="2"/>
      <scheme val="minor"/>
    </font>
    <font>
      <b/>
      <sz val="8"/>
      <color rgb="FFFF0000"/>
      <name val="Trebuchet MS"/>
      <family val="2"/>
      <scheme val="minor"/>
    </font>
    <font>
      <sz val="12"/>
      <color rgb="FFC00000"/>
      <name val="Trebuchet MS"/>
      <family val="2"/>
      <scheme val="minor"/>
    </font>
    <font>
      <sz val="8"/>
      <color rgb="FFC00000"/>
      <name val="Trebuchet MS"/>
      <family val="2"/>
      <scheme val="minor"/>
    </font>
    <font>
      <sz val="12"/>
      <color theme="1"/>
      <name val="Trebuchet MS"/>
      <family val="2"/>
      <scheme val="minor"/>
    </font>
    <font>
      <sz val="8"/>
      <color theme="1"/>
      <name val="Trebuchet MS"/>
      <family val="2"/>
      <scheme val="minor"/>
    </font>
    <font>
      <sz val="8"/>
      <color theme="1" tint="0.24994659260841701"/>
      <name val="Trebuchet MS"/>
      <family val="2"/>
      <scheme val="minor"/>
    </font>
    <font>
      <b/>
      <sz val="28"/>
      <color theme="1" tint="0.34998626667073579"/>
      <name val="Microsoft Sans Serif"/>
      <family val="2"/>
      <scheme val="major"/>
    </font>
    <font>
      <b/>
      <sz val="14"/>
      <color theme="1" tint="0.24994659260841701"/>
      <name val="Microsoft Sans Serif"/>
      <family val="2"/>
      <scheme val="major"/>
    </font>
    <font>
      <b/>
      <sz val="12"/>
      <color theme="1" tint="0.24994659260841701"/>
      <name val="Microsoft Sans Serif"/>
      <family val="2"/>
      <scheme val="major"/>
    </font>
    <font>
      <sz val="12"/>
      <color theme="1" tint="0.24994659260841701"/>
      <name val="Trebuchet MS"/>
      <family val="2"/>
      <scheme val="minor"/>
    </font>
    <font>
      <sz val="12"/>
      <color theme="1"/>
      <name val="Trebuchet MS"/>
      <family val="2"/>
      <scheme val="minor"/>
    </font>
    <font>
      <sz val="8"/>
      <color theme="1"/>
      <name val="Trebuchet MS"/>
      <family val="2"/>
      <scheme val="minor"/>
    </font>
    <font>
      <b/>
      <sz val="12"/>
      <color rgb="FF008000"/>
      <name val="Trebuchet MS"/>
      <family val="2"/>
      <scheme val="minor"/>
    </font>
    <font>
      <b/>
      <sz val="8"/>
      <color rgb="FF008000"/>
      <name val="Trebuchet MS"/>
      <family val="2"/>
      <scheme val="minor"/>
    </font>
    <font>
      <sz val="9"/>
      <color rgb="FFFF0000"/>
      <name val="Arial"/>
      <family val="2"/>
    </font>
    <font>
      <sz val="11"/>
      <color rgb="FFFF0000"/>
      <name val="Calibri"/>
      <family val="2"/>
    </font>
    <font>
      <sz val="12"/>
      <color rgb="FF00B050"/>
      <name val="Trebuchet MS"/>
      <family val="2"/>
      <scheme val="minor"/>
    </font>
    <font>
      <sz val="8"/>
      <color rgb="FF00B050"/>
      <name val="Trebuchet MS"/>
      <family val="2"/>
      <scheme val="minor"/>
    </font>
    <font>
      <b/>
      <i/>
      <sz val="12"/>
      <color theme="1" tint="0.24994659260841701"/>
      <name val="Trebuchet MS"/>
      <family val="2"/>
      <scheme val="minor"/>
    </font>
    <font>
      <b/>
      <i/>
      <sz val="12"/>
      <color rgb="FF008000"/>
      <name val="Trebuchet MS"/>
      <family val="2"/>
      <scheme val="minor"/>
    </font>
    <font>
      <b/>
      <i/>
      <sz val="8"/>
      <color rgb="FF008000"/>
      <name val="Trebuchet MS"/>
      <family val="2"/>
      <scheme val="minor"/>
    </font>
    <font>
      <b/>
      <sz val="12"/>
      <color theme="1" tint="0.24994659260841701"/>
      <name val="Trebuchet MS"/>
      <family val="2"/>
      <scheme val="minor"/>
    </font>
    <font>
      <b/>
      <sz val="8"/>
      <color theme="1" tint="0.24994659260841701"/>
      <name val="Trebuchet MS"/>
      <family val="2"/>
      <scheme val="minor"/>
    </font>
    <font>
      <b/>
      <sz val="12"/>
      <color theme="1"/>
      <name val="Trebuchet MS"/>
      <family val="2"/>
      <scheme val="minor"/>
    </font>
    <font>
      <b/>
      <sz val="8"/>
      <color theme="1"/>
      <name val="Trebuchet MS"/>
      <family val="2"/>
      <scheme val="minor"/>
    </font>
    <font>
      <u/>
      <sz val="8"/>
      <color theme="10"/>
      <name val="Trebuchet MS"/>
      <family val="2"/>
      <scheme val="minor"/>
    </font>
    <font>
      <sz val="12"/>
      <color theme="1" tint="0.24994659260841701"/>
      <name val="Arial"/>
      <family val="2"/>
    </font>
    <font>
      <sz val="11"/>
      <color theme="1" tint="0.24994659260841701"/>
      <name val="Calibri"/>
      <family val="2"/>
    </font>
    <font>
      <b/>
      <sz val="11"/>
      <color rgb="FF008000"/>
      <name val="Calibri"/>
      <family val="2"/>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top/>
      <bottom style="thick">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diagonal/>
    </border>
  </borders>
  <cellStyleXfs count="6">
    <xf numFmtId="0" fontId="0" fillId="0" borderId="0">
      <alignment vertical="center"/>
    </xf>
    <xf numFmtId="0" fontId="1" fillId="0" borderId="0" applyNumberFormat="0" applyFill="0" applyBorder="0" applyProtection="0">
      <alignment vertical="top"/>
    </xf>
    <xf numFmtId="0" fontId="2" fillId="0" borderId="0" applyNumberFormat="0" applyFill="0" applyProtection="0"/>
    <xf numFmtId="0" fontId="3" fillId="0" borderId="1" applyNumberFormat="0" applyFill="0" applyProtection="0">
      <alignment vertical="center"/>
    </xf>
    <xf numFmtId="0" fontId="39" fillId="0" borderId="0" applyNumberFormat="0" applyFill="0" applyBorder="0" applyAlignment="0" applyProtection="0">
      <alignment vertical="center"/>
    </xf>
    <xf numFmtId="44" fontId="19" fillId="0" borderId="0" applyFont="0" applyFill="0" applyBorder="0" applyAlignment="0" applyProtection="0"/>
  </cellStyleXfs>
  <cellXfs count="242">
    <xf numFmtId="0" fontId="0" fillId="0" borderId="0" xfId="0">
      <alignment vertical="center"/>
    </xf>
    <xf numFmtId="0" fontId="2" fillId="0" borderId="0" xfId="2" applyAlignment="1">
      <alignment vertical="center"/>
    </xf>
    <xf numFmtId="0" fontId="3" fillId="0" borderId="1" xfId="3">
      <alignment vertical="center"/>
    </xf>
    <xf numFmtId="0" fontId="0" fillId="0" borderId="0" xfId="0" applyAlignment="1"/>
    <xf numFmtId="0" fontId="0" fillId="0" borderId="0" xfId="0" applyAlignment="1">
      <alignment horizontal="center"/>
    </xf>
    <xf numFmtId="0" fontId="1" fillId="0" borderId="0" xfId="1">
      <alignment vertical="top"/>
    </xf>
    <xf numFmtId="0" fontId="4" fillId="0" borderId="0" xfId="0" applyFont="1" applyAlignment="1">
      <alignment horizontal="left" vertical="center" wrapText="1"/>
    </xf>
    <xf numFmtId="6" fontId="4" fillId="0" borderId="0" xfId="0" applyNumberFormat="1" applyFont="1">
      <alignment vertical="center"/>
    </xf>
    <xf numFmtId="0" fontId="4" fillId="0" borderId="0" xfId="0" applyFont="1">
      <alignment vertical="center"/>
    </xf>
    <xf numFmtId="10" fontId="4" fillId="0" borderId="0" xfId="0" applyNumberFormat="1" applyFont="1">
      <alignment vertical="center"/>
    </xf>
    <xf numFmtId="14" fontId="4" fillId="2" borderId="3" xfId="0" applyNumberFormat="1" applyFont="1" applyFill="1" applyBorder="1">
      <alignment vertical="center"/>
    </xf>
    <xf numFmtId="4" fontId="4" fillId="2" borderId="3" xfId="0" applyNumberFormat="1" applyFont="1" applyFill="1" applyBorder="1">
      <alignment vertical="center"/>
    </xf>
    <xf numFmtId="14" fontId="4" fillId="0" borderId="0" xfId="0" applyNumberFormat="1" applyFont="1">
      <alignment vertical="center"/>
    </xf>
    <xf numFmtId="0" fontId="0" fillId="0" borderId="0" xfId="0" applyAlignment="1">
      <alignment vertical="center" wrapText="1"/>
    </xf>
    <xf numFmtId="0" fontId="1" fillId="0" borderId="0" xfId="1" applyAlignment="1">
      <alignment vertical="top" wrapText="1"/>
    </xf>
    <xf numFmtId="0" fontId="2" fillId="0" borderId="0" xfId="2" applyAlignment="1">
      <alignment vertical="center" wrapText="1"/>
    </xf>
    <xf numFmtId="0" fontId="3" fillId="0" borderId="1" xfId="3" applyAlignment="1">
      <alignment vertical="center" wrapText="1"/>
    </xf>
    <xf numFmtId="0" fontId="0" fillId="0" borderId="0" xfId="0" applyAlignment="1">
      <alignment horizontal="center" wrapText="1"/>
    </xf>
    <xf numFmtId="6" fontId="4" fillId="0" borderId="0" xfId="0" applyNumberFormat="1" applyFont="1" applyAlignment="1">
      <alignment vertical="center" wrapText="1"/>
    </xf>
    <xf numFmtId="9" fontId="4" fillId="0" borderId="0" xfId="0" applyNumberFormat="1" applyFont="1" applyAlignment="1">
      <alignment vertical="center" wrapText="1"/>
    </xf>
    <xf numFmtId="0" fontId="4" fillId="0" borderId="0" xfId="0" applyFont="1" applyAlignment="1">
      <alignment vertical="center" wrapText="1"/>
    </xf>
    <xf numFmtId="14" fontId="4" fillId="0" borderId="0" xfId="0" applyNumberFormat="1" applyFont="1" applyAlignment="1">
      <alignment vertical="center" wrapText="1"/>
    </xf>
    <xf numFmtId="0" fontId="5" fillId="0" borderId="0" xfId="0" applyFont="1">
      <alignment vertical="center"/>
    </xf>
    <xf numFmtId="6" fontId="6" fillId="0" borderId="0" xfId="0" applyNumberFormat="1" applyFont="1">
      <alignment vertical="center"/>
    </xf>
    <xf numFmtId="6" fontId="6" fillId="0" borderId="0" xfId="0" applyNumberFormat="1" applyFont="1" applyAlignment="1">
      <alignment vertical="center" wrapText="1"/>
    </xf>
    <xf numFmtId="9" fontId="6" fillId="0" borderId="0" xfId="0" applyNumberFormat="1" applyFont="1" applyAlignment="1">
      <alignment vertical="center" wrapText="1"/>
    </xf>
    <xf numFmtId="14" fontId="6" fillId="0" borderId="0" xfId="0" applyNumberFormat="1" applyFont="1">
      <alignment vertical="center"/>
    </xf>
    <xf numFmtId="14" fontId="6" fillId="0" borderId="0" xfId="0" applyNumberFormat="1" applyFont="1" applyAlignment="1">
      <alignment vertical="center" wrapText="1"/>
    </xf>
    <xf numFmtId="10" fontId="6" fillId="0" borderId="0" xfId="0" applyNumberFormat="1" applyFont="1">
      <alignment vertical="center"/>
    </xf>
    <xf numFmtId="14" fontId="6" fillId="2" borderId="3" xfId="0" applyNumberFormat="1" applyFont="1" applyFill="1" applyBorder="1">
      <alignment vertical="center"/>
    </xf>
    <xf numFmtId="4" fontId="6" fillId="2" borderId="3" xfId="0" applyNumberFormat="1" applyFont="1" applyFill="1" applyBorder="1">
      <alignment vertical="center"/>
    </xf>
    <xf numFmtId="0" fontId="6" fillId="0" borderId="0" xfId="0" applyFont="1" applyAlignment="1">
      <alignment vertical="center" wrapText="1"/>
    </xf>
    <xf numFmtId="6" fontId="7" fillId="0" borderId="0" xfId="0" applyNumberFormat="1" applyFont="1">
      <alignment vertical="center"/>
    </xf>
    <xf numFmtId="6" fontId="7" fillId="0" borderId="0" xfId="0" applyNumberFormat="1" applyFont="1" applyAlignment="1">
      <alignment vertical="center" wrapText="1"/>
    </xf>
    <xf numFmtId="9" fontId="7" fillId="0" borderId="0" xfId="0" applyNumberFormat="1" applyFont="1" applyAlignment="1">
      <alignment vertical="center" wrapText="1"/>
    </xf>
    <xf numFmtId="14" fontId="7" fillId="0" borderId="0" xfId="0" applyNumberFormat="1" applyFont="1">
      <alignment vertical="center"/>
    </xf>
    <xf numFmtId="0" fontId="7" fillId="0" borderId="0" xfId="0" applyFont="1" applyAlignment="1">
      <alignment vertical="center" wrapText="1"/>
    </xf>
    <xf numFmtId="10" fontId="7" fillId="0" borderId="0" xfId="0" applyNumberFormat="1" applyFont="1">
      <alignment vertical="center"/>
    </xf>
    <xf numFmtId="14" fontId="7" fillId="2" borderId="4" xfId="0" applyNumberFormat="1" applyFont="1" applyFill="1" applyBorder="1">
      <alignment vertical="center"/>
    </xf>
    <xf numFmtId="4" fontId="7" fillId="2" borderId="4" xfId="0" applyNumberFormat="1" applyFont="1" applyFill="1" applyBorder="1">
      <alignment vertical="center"/>
    </xf>
    <xf numFmtId="0" fontId="8" fillId="0" borderId="0" xfId="0" applyFont="1">
      <alignment vertical="center"/>
    </xf>
    <xf numFmtId="6" fontId="9" fillId="0" borderId="0" xfId="0" applyNumberFormat="1" applyFont="1">
      <alignment vertical="center"/>
    </xf>
    <xf numFmtId="6" fontId="9" fillId="0" borderId="0" xfId="0" applyNumberFormat="1" applyFont="1" applyAlignment="1">
      <alignment vertical="center" wrapText="1"/>
    </xf>
    <xf numFmtId="9" fontId="9" fillId="0" borderId="0" xfId="0" applyNumberFormat="1" applyFont="1" applyAlignment="1">
      <alignment vertical="center" wrapText="1"/>
    </xf>
    <xf numFmtId="14" fontId="9" fillId="0" borderId="0" xfId="0" applyNumberFormat="1" applyFont="1">
      <alignment vertical="center"/>
    </xf>
    <xf numFmtId="0" fontId="9" fillId="0" borderId="0" xfId="0" applyFont="1" applyAlignment="1">
      <alignment vertical="center" wrapText="1"/>
    </xf>
    <xf numFmtId="10" fontId="9" fillId="0" borderId="0" xfId="0" applyNumberFormat="1" applyFont="1">
      <alignment vertical="center"/>
    </xf>
    <xf numFmtId="14" fontId="9" fillId="2" borderId="3" xfId="0" applyNumberFormat="1" applyFont="1" applyFill="1" applyBorder="1">
      <alignment vertical="center"/>
    </xf>
    <xf numFmtId="4" fontId="9" fillId="2" borderId="3" xfId="0" applyNumberFormat="1" applyFont="1" applyFill="1" applyBorder="1">
      <alignment vertical="center"/>
    </xf>
    <xf numFmtId="0" fontId="10" fillId="0" borderId="0" xfId="0" applyFont="1">
      <alignment vertical="center"/>
    </xf>
    <xf numFmtId="0" fontId="9" fillId="0" borderId="0" xfId="0" applyFont="1">
      <alignment vertical="center"/>
    </xf>
    <xf numFmtId="14" fontId="9" fillId="2" borderId="2" xfId="0" applyNumberFormat="1" applyFont="1" applyFill="1" applyBorder="1">
      <alignment vertical="center"/>
    </xf>
    <xf numFmtId="4" fontId="9" fillId="2" borderId="2" xfId="0" applyNumberFormat="1" applyFont="1" applyFill="1" applyBorder="1">
      <alignment vertical="center"/>
    </xf>
    <xf numFmtId="10" fontId="4" fillId="0" borderId="0" xfId="0" applyNumberFormat="1" applyFont="1" applyAlignment="1">
      <alignment vertical="center" wrapText="1"/>
    </xf>
    <xf numFmtId="14" fontId="4" fillId="2" borderId="3" xfId="0" applyNumberFormat="1" applyFont="1" applyFill="1" applyBorder="1" applyAlignment="1">
      <alignment vertical="center" wrapText="1"/>
    </xf>
    <xf numFmtId="4" fontId="4" fillId="2" borderId="3" xfId="0" applyNumberFormat="1" applyFont="1" applyFill="1" applyBorder="1" applyAlignment="1">
      <alignment vertical="center" wrapText="1"/>
    </xf>
    <xf numFmtId="14" fontId="7" fillId="0" borderId="0" xfId="0" applyNumberFormat="1" applyFont="1" applyAlignment="1">
      <alignment vertical="center" wrapText="1"/>
    </xf>
    <xf numFmtId="10" fontId="7" fillId="0" borderId="0" xfId="0" applyNumberFormat="1" applyFont="1" applyAlignment="1">
      <alignment vertical="center" wrapText="1"/>
    </xf>
    <xf numFmtId="14" fontId="7" fillId="2" borderId="3" xfId="0" applyNumberFormat="1" applyFont="1" applyFill="1" applyBorder="1" applyAlignment="1">
      <alignment vertical="center" wrapText="1"/>
    </xf>
    <xf numFmtId="4" fontId="7" fillId="2" borderId="3" xfId="0" applyNumberFormat="1" applyFont="1" applyFill="1" applyBorder="1" applyAlignment="1">
      <alignment vertical="center" wrapText="1"/>
    </xf>
    <xf numFmtId="14" fontId="9" fillId="0" borderId="0" xfId="0" applyNumberFormat="1" applyFont="1" applyAlignment="1">
      <alignment vertical="center" wrapText="1"/>
    </xf>
    <xf numFmtId="10" fontId="9" fillId="0" borderId="0" xfId="0" applyNumberFormat="1" applyFont="1" applyAlignment="1">
      <alignment vertical="center" wrapText="1"/>
    </xf>
    <xf numFmtId="14" fontId="9" fillId="2" borderId="3" xfId="0" applyNumberFormat="1" applyFont="1" applyFill="1" applyBorder="1" applyAlignment="1">
      <alignment vertical="center" wrapText="1"/>
    </xf>
    <xf numFmtId="4" fontId="9" fillId="2" borderId="3" xfId="0" applyNumberFormat="1" applyFont="1" applyFill="1" applyBorder="1" applyAlignment="1">
      <alignment vertical="center" wrapText="1"/>
    </xf>
    <xf numFmtId="6" fontId="10" fillId="0" borderId="0" xfId="0" applyNumberFormat="1" applyFont="1" applyAlignment="1">
      <alignment vertical="center" wrapText="1"/>
    </xf>
    <xf numFmtId="10" fontId="6" fillId="0" borderId="0" xfId="0" applyNumberFormat="1" applyFont="1" applyAlignment="1">
      <alignment vertical="center" wrapText="1"/>
    </xf>
    <xf numFmtId="14" fontId="6" fillId="2" borderId="3" xfId="0" applyNumberFormat="1" applyFont="1" applyFill="1" applyBorder="1" applyAlignment="1">
      <alignment vertical="center" wrapText="1"/>
    </xf>
    <xf numFmtId="4" fontId="6" fillId="2" borderId="3" xfId="0" applyNumberFormat="1" applyFont="1" applyFill="1" applyBorder="1" applyAlignment="1">
      <alignment vertical="center" wrapText="1"/>
    </xf>
    <xf numFmtId="6" fontId="11" fillId="0" borderId="0" xfId="0" applyNumberFormat="1" applyFont="1" applyAlignment="1">
      <alignment vertical="center" wrapText="1"/>
    </xf>
    <xf numFmtId="9" fontId="11" fillId="0" borderId="0" xfId="0" applyNumberFormat="1" applyFont="1" applyAlignment="1">
      <alignment vertical="center" wrapText="1"/>
    </xf>
    <xf numFmtId="14" fontId="11" fillId="0" borderId="0" xfId="0" applyNumberFormat="1" applyFont="1" applyAlignment="1">
      <alignment vertical="center" wrapText="1"/>
    </xf>
    <xf numFmtId="0" fontId="11" fillId="0" borderId="0" xfId="0" applyFont="1" applyAlignment="1">
      <alignment vertical="center" wrapText="1"/>
    </xf>
    <xf numFmtId="10" fontId="11" fillId="0" borderId="0" xfId="0" applyNumberFormat="1" applyFont="1" applyAlignment="1">
      <alignment vertical="center" wrapText="1"/>
    </xf>
    <xf numFmtId="14" fontId="11" fillId="2" borderId="3" xfId="0" applyNumberFormat="1" applyFont="1" applyFill="1" applyBorder="1" applyAlignment="1">
      <alignment vertical="center" wrapText="1"/>
    </xf>
    <xf numFmtId="4" fontId="11" fillId="2" borderId="3" xfId="0" applyNumberFormat="1" applyFont="1" applyFill="1" applyBorder="1" applyAlignment="1">
      <alignment vertical="center" wrapText="1"/>
    </xf>
    <xf numFmtId="0" fontId="12" fillId="0" borderId="0" xfId="0" applyFont="1">
      <alignment vertical="center"/>
    </xf>
    <xf numFmtId="6" fontId="13" fillId="0" borderId="0" xfId="0" applyNumberFormat="1" applyFont="1" applyAlignment="1">
      <alignment vertical="center" wrapText="1"/>
    </xf>
    <xf numFmtId="9" fontId="13" fillId="0" borderId="0" xfId="0" applyNumberFormat="1" applyFont="1" applyAlignment="1">
      <alignment vertical="center" wrapText="1"/>
    </xf>
    <xf numFmtId="14" fontId="13" fillId="0" borderId="0" xfId="0" applyNumberFormat="1" applyFont="1" applyAlignment="1">
      <alignment vertical="center" wrapText="1"/>
    </xf>
    <xf numFmtId="0" fontId="13" fillId="0" borderId="0" xfId="0" applyFont="1" applyAlignment="1">
      <alignment vertical="center" wrapText="1"/>
    </xf>
    <xf numFmtId="10" fontId="13" fillId="0" borderId="0" xfId="0" applyNumberFormat="1" applyFont="1" applyAlignment="1">
      <alignment vertical="center" wrapText="1"/>
    </xf>
    <xf numFmtId="14" fontId="13" fillId="2" borderId="3" xfId="0" applyNumberFormat="1" applyFont="1" applyFill="1" applyBorder="1" applyAlignment="1">
      <alignment vertical="center" wrapText="1"/>
    </xf>
    <xf numFmtId="4" fontId="13" fillId="2" borderId="3" xfId="0" applyNumberFormat="1" applyFont="1" applyFill="1" applyBorder="1" applyAlignment="1">
      <alignment vertical="center" wrapText="1"/>
    </xf>
    <xf numFmtId="0" fontId="14" fillId="0" borderId="0" xfId="0" applyFont="1">
      <alignment vertical="center"/>
    </xf>
    <xf numFmtId="6" fontId="15" fillId="0" borderId="0" xfId="0" applyNumberFormat="1" applyFont="1" applyAlignment="1">
      <alignment vertical="center" wrapText="1"/>
    </xf>
    <xf numFmtId="9" fontId="15" fillId="0" borderId="0" xfId="0" applyNumberFormat="1" applyFont="1" applyAlignment="1">
      <alignment vertical="center" wrapText="1"/>
    </xf>
    <xf numFmtId="14" fontId="15" fillId="0" borderId="0" xfId="0" applyNumberFormat="1" applyFont="1" applyAlignment="1">
      <alignment vertical="center" wrapText="1"/>
    </xf>
    <xf numFmtId="0" fontId="15" fillId="0" borderId="0" xfId="0" applyFont="1" applyAlignment="1">
      <alignment vertical="center" wrapText="1"/>
    </xf>
    <xf numFmtId="10" fontId="15" fillId="0" borderId="0" xfId="0" applyNumberFormat="1" applyFont="1" applyAlignment="1">
      <alignment vertical="center" wrapText="1"/>
    </xf>
    <xf numFmtId="14" fontId="15" fillId="2" borderId="3" xfId="0" applyNumberFormat="1" applyFont="1" applyFill="1" applyBorder="1" applyAlignment="1">
      <alignment vertical="center" wrapText="1"/>
    </xf>
    <xf numFmtId="4" fontId="15" fillId="2" borderId="3" xfId="0" applyNumberFormat="1" applyFont="1" applyFill="1" applyBorder="1" applyAlignment="1">
      <alignment vertical="center" wrapText="1"/>
    </xf>
    <xf numFmtId="0" fontId="16" fillId="0" borderId="0" xfId="0" applyFont="1">
      <alignment vertical="center"/>
    </xf>
    <xf numFmtId="14" fontId="17" fillId="2" borderId="3" xfId="0" applyNumberFormat="1" applyFont="1" applyFill="1" applyBorder="1" applyAlignment="1">
      <alignment vertical="center" wrapText="1"/>
    </xf>
    <xf numFmtId="16" fontId="11" fillId="0" borderId="0" xfId="0" applyNumberFormat="1" applyFont="1" applyAlignment="1">
      <alignment vertical="center" wrapText="1"/>
    </xf>
    <xf numFmtId="6" fontId="17" fillId="0" borderId="0" xfId="0" applyNumberFormat="1" applyFont="1" applyAlignment="1">
      <alignment vertical="center" wrapText="1"/>
    </xf>
    <xf numFmtId="0" fontId="18" fillId="0" borderId="0" xfId="0" applyFont="1">
      <alignment vertical="center"/>
    </xf>
    <xf numFmtId="9" fontId="17" fillId="0" borderId="0" xfId="0" applyNumberFormat="1" applyFont="1" applyAlignment="1">
      <alignment vertical="center" wrapText="1"/>
    </xf>
    <xf numFmtId="14" fontId="17" fillId="0" borderId="0" xfId="0" applyNumberFormat="1" applyFont="1" applyAlignment="1">
      <alignment vertical="center" wrapText="1"/>
    </xf>
    <xf numFmtId="0" fontId="17" fillId="0" borderId="0" xfId="0" applyFont="1" applyAlignment="1">
      <alignment vertical="center" wrapText="1"/>
    </xf>
    <xf numFmtId="10" fontId="17" fillId="0" borderId="0" xfId="0" applyNumberFormat="1" applyFont="1" applyAlignment="1">
      <alignment vertical="center" wrapText="1"/>
    </xf>
    <xf numFmtId="4" fontId="17" fillId="2" borderId="3" xfId="0" applyNumberFormat="1" applyFont="1" applyFill="1" applyBorder="1" applyAlignment="1">
      <alignment vertical="center" wrapText="1"/>
    </xf>
    <xf numFmtId="0" fontId="19" fillId="0" borderId="0" xfId="0" applyFont="1">
      <alignment vertical="center"/>
    </xf>
    <xf numFmtId="0" fontId="19" fillId="0" borderId="0" xfId="0" applyFont="1" applyAlignment="1">
      <alignment vertical="center" wrapText="1"/>
    </xf>
    <xf numFmtId="0" fontId="20" fillId="0" borderId="0" xfId="1" applyFont="1">
      <alignment vertical="top"/>
    </xf>
    <xf numFmtId="0" fontId="20" fillId="0" borderId="0" xfId="1" applyFont="1" applyAlignment="1">
      <alignment vertical="top" wrapText="1"/>
    </xf>
    <xf numFmtId="0" fontId="21" fillId="0" borderId="0" xfId="2" applyFont="1" applyAlignment="1">
      <alignment vertical="center"/>
    </xf>
    <xf numFmtId="0" fontId="21" fillId="0" borderId="0" xfId="2" applyFont="1" applyAlignment="1">
      <alignment vertical="center" wrapText="1"/>
    </xf>
    <xf numFmtId="0" fontId="22" fillId="0" borderId="1" xfId="3" applyFont="1">
      <alignment vertical="center"/>
    </xf>
    <xf numFmtId="0" fontId="22" fillId="0" borderId="1" xfId="3" applyFont="1" applyAlignment="1">
      <alignment vertical="center" wrapText="1"/>
    </xf>
    <xf numFmtId="0" fontId="19" fillId="0" borderId="0" xfId="0" applyFont="1" applyAlignment="1"/>
    <xf numFmtId="0" fontId="19" fillId="0" borderId="0" xfId="0" applyFont="1" applyAlignment="1">
      <alignment horizontal="center"/>
    </xf>
    <xf numFmtId="0" fontId="19" fillId="0" borderId="0" xfId="0" applyFont="1" applyAlignment="1">
      <alignment horizontal="center" wrapText="1"/>
    </xf>
    <xf numFmtId="0" fontId="23" fillId="0" borderId="0" xfId="0" applyFont="1" applyAlignment="1">
      <alignment horizontal="left" vertical="center" wrapText="1"/>
    </xf>
    <xf numFmtId="6" fontId="23" fillId="0" borderId="0" xfId="0" applyNumberFormat="1" applyFont="1" applyAlignment="1">
      <alignment vertical="center" wrapText="1"/>
    </xf>
    <xf numFmtId="9" fontId="23" fillId="0" borderId="0" xfId="0" applyNumberFormat="1" applyFont="1" applyAlignment="1">
      <alignment vertical="center" wrapText="1"/>
    </xf>
    <xf numFmtId="0" fontId="23" fillId="0" borderId="0" xfId="0" applyFont="1" applyAlignment="1">
      <alignment vertical="center" wrapText="1"/>
    </xf>
    <xf numFmtId="10" fontId="23" fillId="0" borderId="0" xfId="0" applyNumberFormat="1" applyFont="1" applyAlignment="1">
      <alignment vertical="center" wrapText="1"/>
    </xf>
    <xf numFmtId="14" fontId="23" fillId="2" borderId="3" xfId="0" applyNumberFormat="1" applyFont="1" applyFill="1" applyBorder="1" applyAlignment="1">
      <alignment vertical="center" wrapText="1"/>
    </xf>
    <xf numFmtId="4" fontId="23" fillId="2" borderId="3" xfId="0" applyNumberFormat="1" applyFont="1" applyFill="1" applyBorder="1" applyAlignment="1">
      <alignment vertical="center" wrapText="1"/>
    </xf>
    <xf numFmtId="6" fontId="24" fillId="0" borderId="0" xfId="0" applyNumberFormat="1" applyFont="1" applyAlignment="1">
      <alignment vertical="center" wrapText="1"/>
    </xf>
    <xf numFmtId="9" fontId="24" fillId="0" borderId="0" xfId="0" applyNumberFormat="1" applyFont="1" applyAlignment="1">
      <alignment vertical="center" wrapText="1"/>
    </xf>
    <xf numFmtId="14" fontId="24" fillId="0" borderId="0" xfId="0" applyNumberFormat="1" applyFont="1" applyAlignment="1">
      <alignment vertical="center" wrapText="1"/>
    </xf>
    <xf numFmtId="0" fontId="24" fillId="0" borderId="0" xfId="0" applyFont="1" applyAlignment="1">
      <alignment vertical="center" wrapText="1"/>
    </xf>
    <xf numFmtId="10" fontId="24" fillId="0" borderId="0" xfId="0" applyNumberFormat="1" applyFont="1" applyAlignment="1">
      <alignment vertical="center" wrapText="1"/>
    </xf>
    <xf numFmtId="14" fontId="24" fillId="2" borderId="3" xfId="0" applyNumberFormat="1" applyFont="1" applyFill="1" applyBorder="1" applyAlignment="1">
      <alignment vertical="center" wrapText="1"/>
    </xf>
    <xf numFmtId="4" fontId="24" fillId="2" borderId="3" xfId="0" applyNumberFormat="1" applyFont="1" applyFill="1" applyBorder="1" applyAlignment="1">
      <alignment vertical="center" wrapText="1"/>
    </xf>
    <xf numFmtId="0" fontId="25" fillId="0" borderId="0" xfId="0" applyFont="1">
      <alignment vertical="center"/>
    </xf>
    <xf numFmtId="14" fontId="23" fillId="0" borderId="0" xfId="0" applyNumberFormat="1" applyFont="1" applyAlignment="1">
      <alignment vertical="center" wrapText="1"/>
    </xf>
    <xf numFmtId="6" fontId="26" fillId="0" borderId="0" xfId="0" applyNumberFormat="1" applyFont="1" applyAlignment="1">
      <alignment vertical="center" wrapText="1"/>
    </xf>
    <xf numFmtId="9" fontId="26" fillId="0" borderId="0" xfId="0" applyNumberFormat="1" applyFont="1" applyAlignment="1">
      <alignment vertical="center" wrapText="1"/>
    </xf>
    <xf numFmtId="14" fontId="26" fillId="0" borderId="0" xfId="0" applyNumberFormat="1" applyFont="1" applyAlignment="1">
      <alignment vertical="center" wrapText="1"/>
    </xf>
    <xf numFmtId="0" fontId="26" fillId="0" borderId="0" xfId="0" applyFont="1" applyAlignment="1">
      <alignment vertical="center" wrapText="1"/>
    </xf>
    <xf numFmtId="10" fontId="26" fillId="0" borderId="0" xfId="0" applyNumberFormat="1" applyFont="1" applyAlignment="1">
      <alignment vertical="center" wrapText="1"/>
    </xf>
    <xf numFmtId="14" fontId="26" fillId="2" borderId="3" xfId="0" applyNumberFormat="1" applyFont="1" applyFill="1" applyBorder="1" applyAlignment="1">
      <alignment vertical="center" wrapText="1"/>
    </xf>
    <xf numFmtId="4" fontId="26" fillId="2" borderId="3" xfId="0" applyNumberFormat="1" applyFont="1" applyFill="1" applyBorder="1" applyAlignment="1">
      <alignment vertical="center" wrapText="1"/>
    </xf>
    <xf numFmtId="0" fontId="27" fillId="0" borderId="0" xfId="0" applyFont="1">
      <alignment vertical="center"/>
    </xf>
    <xf numFmtId="0" fontId="23" fillId="0" borderId="0" xfId="0" applyFont="1">
      <alignment vertical="center"/>
    </xf>
    <xf numFmtId="6" fontId="23" fillId="0" borderId="0" xfId="0" applyNumberFormat="1" applyFont="1">
      <alignment vertical="center"/>
    </xf>
    <xf numFmtId="14" fontId="23" fillId="0" borderId="0" xfId="0" applyNumberFormat="1" applyFont="1">
      <alignment vertical="center"/>
    </xf>
    <xf numFmtId="0" fontId="28" fillId="0" borderId="0" xfId="0" applyFont="1">
      <alignment vertical="center"/>
    </xf>
    <xf numFmtId="6" fontId="30" fillId="0" borderId="0" xfId="0" applyNumberFormat="1" applyFont="1" applyAlignment="1">
      <alignment vertical="center" wrapText="1"/>
    </xf>
    <xf numFmtId="9" fontId="30" fillId="0" borderId="0" xfId="0" applyNumberFormat="1" applyFont="1" applyAlignment="1">
      <alignment vertical="center" wrapText="1"/>
    </xf>
    <xf numFmtId="14" fontId="30" fillId="0" borderId="0" xfId="0" applyNumberFormat="1" applyFont="1" applyAlignment="1">
      <alignment vertical="center" wrapText="1"/>
    </xf>
    <xf numFmtId="0" fontId="30" fillId="0" borderId="0" xfId="0" applyFont="1" applyAlignment="1">
      <alignment vertical="center" wrapText="1"/>
    </xf>
    <xf numFmtId="10" fontId="30" fillId="0" borderId="0" xfId="0" applyNumberFormat="1" applyFont="1" applyAlignment="1">
      <alignment vertical="center" wrapText="1"/>
    </xf>
    <xf numFmtId="14" fontId="30" fillId="2" borderId="3" xfId="0" applyNumberFormat="1" applyFont="1" applyFill="1" applyBorder="1" applyAlignment="1">
      <alignment vertical="center" wrapText="1"/>
    </xf>
    <xf numFmtId="4" fontId="30" fillId="2" borderId="3" xfId="0" applyNumberFormat="1" applyFont="1" applyFill="1" applyBorder="1" applyAlignment="1">
      <alignment vertical="center" wrapText="1"/>
    </xf>
    <xf numFmtId="0" fontId="31" fillId="0" borderId="0" xfId="0" applyFont="1">
      <alignment vertical="center"/>
    </xf>
    <xf numFmtId="6" fontId="9" fillId="3" borderId="0" xfId="0" applyNumberFormat="1" applyFont="1" applyFill="1" applyAlignment="1">
      <alignment vertical="center" wrapText="1"/>
    </xf>
    <xf numFmtId="9" fontId="9" fillId="3" borderId="0" xfId="0" applyNumberFormat="1" applyFont="1" applyFill="1" applyAlignment="1">
      <alignment vertical="center" wrapText="1"/>
    </xf>
    <xf numFmtId="14" fontId="9" fillId="3" borderId="0" xfId="0" applyNumberFormat="1" applyFont="1" applyFill="1" applyAlignment="1">
      <alignment vertical="center" wrapText="1"/>
    </xf>
    <xf numFmtId="0" fontId="9" fillId="3" borderId="0" xfId="0" applyFont="1" applyFill="1" applyAlignment="1">
      <alignment vertical="center" wrapText="1"/>
    </xf>
    <xf numFmtId="10" fontId="9" fillId="3" borderId="0" xfId="0" applyNumberFormat="1" applyFont="1" applyFill="1" applyAlignment="1">
      <alignment vertical="center" wrapText="1"/>
    </xf>
    <xf numFmtId="14" fontId="9" fillId="3" borderId="3" xfId="0" applyNumberFormat="1" applyFont="1" applyFill="1" applyBorder="1" applyAlignment="1">
      <alignment vertical="center" wrapText="1"/>
    </xf>
    <xf numFmtId="4" fontId="9" fillId="3" borderId="3" xfId="0" applyNumberFormat="1" applyFont="1" applyFill="1" applyBorder="1" applyAlignment="1">
      <alignment vertical="center" wrapText="1"/>
    </xf>
    <xf numFmtId="0" fontId="10" fillId="3" borderId="0" xfId="0" applyFont="1" applyFill="1">
      <alignment vertical="center"/>
    </xf>
    <xf numFmtId="16" fontId="4" fillId="0" borderId="0" xfId="0" applyNumberFormat="1" applyFont="1" applyAlignment="1">
      <alignment vertical="center" wrapText="1"/>
    </xf>
    <xf numFmtId="16" fontId="9" fillId="0" borderId="0" xfId="0" applyNumberFormat="1" applyFont="1" applyAlignment="1">
      <alignment vertical="center" wrapText="1"/>
    </xf>
    <xf numFmtId="6" fontId="32" fillId="0" borderId="0" xfId="0" applyNumberFormat="1" applyFont="1" applyAlignment="1">
      <alignment vertical="center" wrapText="1"/>
    </xf>
    <xf numFmtId="9" fontId="32" fillId="0" borderId="0" xfId="0" applyNumberFormat="1" applyFont="1" applyAlignment="1">
      <alignment vertical="center" wrapText="1"/>
    </xf>
    <xf numFmtId="6" fontId="33" fillId="0" borderId="0" xfId="0" applyNumberFormat="1" applyFont="1" applyAlignment="1">
      <alignment vertical="center" wrapText="1"/>
    </xf>
    <xf numFmtId="9" fontId="33" fillId="0" borderId="0" xfId="0" applyNumberFormat="1" applyFont="1" applyAlignment="1">
      <alignment vertical="center" wrapText="1"/>
    </xf>
    <xf numFmtId="14" fontId="33" fillId="0" borderId="0" xfId="0" applyNumberFormat="1" applyFont="1" applyAlignment="1">
      <alignment vertical="center" wrapText="1"/>
    </xf>
    <xf numFmtId="0" fontId="33" fillId="0" borderId="0" xfId="0" applyFont="1" applyAlignment="1">
      <alignment vertical="center" wrapText="1"/>
    </xf>
    <xf numFmtId="10" fontId="33" fillId="0" borderId="0" xfId="0" applyNumberFormat="1" applyFont="1" applyAlignment="1">
      <alignment vertical="center" wrapText="1"/>
    </xf>
    <xf numFmtId="0" fontId="34" fillId="0" borderId="0" xfId="0" applyFont="1">
      <alignment vertical="center"/>
    </xf>
    <xf numFmtId="6" fontId="35" fillId="0" borderId="0" xfId="0" applyNumberFormat="1" applyFont="1" applyAlignment="1">
      <alignment vertical="center" wrapText="1"/>
    </xf>
    <xf numFmtId="9" fontId="35" fillId="0" borderId="0" xfId="0" applyNumberFormat="1" applyFont="1" applyAlignment="1">
      <alignment vertical="center" wrapText="1"/>
    </xf>
    <xf numFmtId="0" fontId="35" fillId="0" borderId="0" xfId="0" applyFont="1" applyAlignment="1">
      <alignment vertical="center" wrapText="1"/>
    </xf>
    <xf numFmtId="14" fontId="4" fillId="0" borderId="3" xfId="0" applyNumberFormat="1" applyFont="1" applyBorder="1" applyAlignment="1">
      <alignment vertical="center" wrapText="1"/>
    </xf>
    <xf numFmtId="4" fontId="4" fillId="0" borderId="3" xfId="0" applyNumberFormat="1" applyFont="1" applyBorder="1" applyAlignment="1">
      <alignment vertical="center" wrapText="1"/>
    </xf>
    <xf numFmtId="14" fontId="9" fillId="0" borderId="3" xfId="0" applyNumberFormat="1" applyFont="1" applyBorder="1" applyAlignment="1">
      <alignment vertical="center" wrapText="1"/>
    </xf>
    <xf numFmtId="4" fontId="9" fillId="0" borderId="3" xfId="0" applyNumberFormat="1" applyFont="1" applyBorder="1" applyAlignment="1">
      <alignment vertical="center" wrapText="1"/>
    </xf>
    <xf numFmtId="14" fontId="33" fillId="0" borderId="3" xfId="0" applyNumberFormat="1" applyFont="1" applyBorder="1" applyAlignment="1">
      <alignment vertical="center" wrapText="1"/>
    </xf>
    <xf numFmtId="4" fontId="33" fillId="0" borderId="3" xfId="0" applyNumberFormat="1" applyFont="1" applyBorder="1" applyAlignment="1">
      <alignment vertical="center" wrapText="1"/>
    </xf>
    <xf numFmtId="14" fontId="32" fillId="0" borderId="3" xfId="0" applyNumberFormat="1" applyFont="1" applyBorder="1" applyAlignment="1">
      <alignment vertical="center" wrapText="1"/>
    </xf>
    <xf numFmtId="14" fontId="35" fillId="0" borderId="3" xfId="0" applyNumberFormat="1" applyFont="1" applyBorder="1" applyAlignment="1">
      <alignment vertical="center" wrapText="1"/>
    </xf>
    <xf numFmtId="14" fontId="7" fillId="0" borderId="3" xfId="0" applyNumberFormat="1" applyFont="1" applyBorder="1" applyAlignment="1">
      <alignment vertical="center" wrapText="1"/>
    </xf>
    <xf numFmtId="4" fontId="7" fillId="0" borderId="3" xfId="0" applyNumberFormat="1" applyFont="1" applyBorder="1" applyAlignment="1">
      <alignment vertical="center" wrapText="1"/>
    </xf>
    <xf numFmtId="0" fontId="36" fillId="0" borderId="0" xfId="0" applyFont="1">
      <alignment vertical="center"/>
    </xf>
    <xf numFmtId="16" fontId="0" fillId="0" borderId="0" xfId="0" applyNumberFormat="1">
      <alignment vertical="center"/>
    </xf>
    <xf numFmtId="10" fontId="35" fillId="0" borderId="0" xfId="0" applyNumberFormat="1" applyFont="1" applyAlignment="1">
      <alignment vertical="center" wrapText="1"/>
    </xf>
    <xf numFmtId="4" fontId="35" fillId="0" borderId="3" xfId="0" applyNumberFormat="1" applyFont="1" applyBorder="1" applyAlignment="1">
      <alignment vertical="center" wrapText="1"/>
    </xf>
    <xf numFmtId="14" fontId="13" fillId="0" borderId="3" xfId="0" applyNumberFormat="1" applyFont="1" applyBorder="1" applyAlignment="1">
      <alignment vertical="center" wrapText="1"/>
    </xf>
    <xf numFmtId="4" fontId="13" fillId="0" borderId="3" xfId="0" applyNumberFormat="1" applyFont="1" applyBorder="1" applyAlignment="1">
      <alignment vertical="center" wrapText="1"/>
    </xf>
    <xf numFmtId="14" fontId="6" fillId="0" borderId="3" xfId="0" applyNumberFormat="1" applyFont="1" applyBorder="1" applyAlignment="1">
      <alignment vertical="center" wrapText="1"/>
    </xf>
    <xf numFmtId="4" fontId="6" fillId="0" borderId="3" xfId="0" applyNumberFormat="1" applyFont="1" applyBorder="1" applyAlignment="1">
      <alignment vertical="center" wrapText="1"/>
    </xf>
    <xf numFmtId="0" fontId="35" fillId="0" borderId="0" xfId="0" applyFont="1">
      <alignment vertical="center"/>
    </xf>
    <xf numFmtId="4" fontId="11" fillId="0" borderId="3" xfId="0" applyNumberFormat="1" applyFont="1" applyBorder="1" applyAlignment="1">
      <alignment vertical="center" wrapText="1"/>
    </xf>
    <xf numFmtId="14" fontId="11" fillId="0" borderId="3" xfId="0" applyNumberFormat="1" applyFont="1" applyBorder="1" applyAlignment="1">
      <alignment vertical="center" wrapText="1"/>
    </xf>
    <xf numFmtId="4" fontId="30" fillId="0" borderId="3" xfId="0" applyNumberFormat="1" applyFont="1" applyBorder="1" applyAlignment="1">
      <alignment vertical="center" wrapText="1"/>
    </xf>
    <xf numFmtId="14" fontId="37" fillId="0" borderId="3" xfId="0" applyNumberFormat="1" applyFont="1" applyBorder="1" applyAlignment="1">
      <alignment vertical="center" wrapText="1"/>
    </xf>
    <xf numFmtId="6" fontId="37" fillId="0" borderId="0" xfId="0" applyNumberFormat="1" applyFont="1" applyAlignment="1">
      <alignment vertical="center" wrapText="1"/>
    </xf>
    <xf numFmtId="0" fontId="38" fillId="0" borderId="0" xfId="0" applyFont="1">
      <alignment vertical="center"/>
    </xf>
    <xf numFmtId="9" fontId="37" fillId="0" borderId="0" xfId="0" applyNumberFormat="1" applyFont="1" applyAlignment="1">
      <alignment vertical="center" wrapText="1"/>
    </xf>
    <xf numFmtId="4" fontId="17" fillId="0" borderId="3" xfId="0" applyNumberFormat="1" applyFont="1" applyBorder="1" applyAlignment="1">
      <alignment vertical="center" wrapText="1"/>
    </xf>
    <xf numFmtId="0" fontId="4" fillId="0" borderId="0" xfId="0" applyNumberFormat="1" applyFont="1" applyFill="1" applyAlignment="1">
      <alignment vertical="center" wrapText="1"/>
    </xf>
    <xf numFmtId="10" fontId="4" fillId="0" borderId="0" xfId="0" applyNumberFormat="1" applyFont="1" applyFill="1" applyAlignment="1">
      <alignment vertical="center" wrapText="1"/>
    </xf>
    <xf numFmtId="14" fontId="35" fillId="0" borderId="3" xfId="0" applyNumberFormat="1" applyFont="1" applyFill="1" applyBorder="1" applyAlignment="1">
      <alignment vertical="center" wrapText="1"/>
    </xf>
    <xf numFmtId="4" fontId="4" fillId="0" borderId="3" xfId="0" applyNumberFormat="1" applyFont="1" applyFill="1" applyBorder="1" applyAlignment="1">
      <alignment vertical="center" wrapText="1"/>
    </xf>
    <xf numFmtId="0" fontId="10" fillId="4" borderId="0" xfId="0" applyFont="1" applyFill="1">
      <alignment vertical="center"/>
    </xf>
    <xf numFmtId="6" fontId="35" fillId="4" borderId="0" xfId="0" applyNumberFormat="1" applyFont="1" applyFill="1" applyAlignment="1">
      <alignment vertical="center"/>
    </xf>
    <xf numFmtId="6" fontId="35" fillId="4" borderId="0" xfId="0" applyNumberFormat="1" applyFont="1" applyFill="1" applyAlignment="1">
      <alignment vertical="center" wrapText="1"/>
    </xf>
    <xf numFmtId="9" fontId="35" fillId="4" borderId="0" xfId="0" applyNumberFormat="1" applyFont="1" applyFill="1" applyAlignment="1">
      <alignment vertical="center" wrapText="1"/>
    </xf>
    <xf numFmtId="0" fontId="4" fillId="4" borderId="0" xfId="0" applyNumberFormat="1" applyFont="1" applyFill="1" applyAlignment="1">
      <alignment vertical="center" wrapText="1"/>
    </xf>
    <xf numFmtId="10" fontId="4" fillId="4" borderId="0" xfId="0" applyNumberFormat="1" applyFont="1" applyFill="1" applyAlignment="1">
      <alignment vertical="center" wrapText="1"/>
    </xf>
    <xf numFmtId="14" fontId="35" fillId="4" borderId="3" xfId="0" applyNumberFormat="1" applyFont="1" applyFill="1" applyBorder="1" applyAlignment="1">
      <alignment vertical="center" wrapText="1"/>
    </xf>
    <xf numFmtId="4" fontId="4" fillId="4" borderId="3" xfId="0" applyNumberFormat="1" applyFont="1" applyFill="1" applyBorder="1" applyAlignment="1">
      <alignment vertical="center" wrapText="1"/>
    </xf>
    <xf numFmtId="10" fontId="39" fillId="0" borderId="0" xfId="4" applyNumberFormat="1" applyFill="1" applyAlignment="1">
      <alignment vertical="center" wrapText="1"/>
    </xf>
    <xf numFmtId="14" fontId="30" fillId="0" borderId="0" xfId="0" applyNumberFormat="1" applyFont="1" applyFill="1" applyAlignment="1">
      <alignment vertical="center" wrapText="1"/>
    </xf>
    <xf numFmtId="0" fontId="30" fillId="0" borderId="0" xfId="0" applyNumberFormat="1" applyFont="1" applyFill="1" applyAlignment="1">
      <alignment vertical="center" wrapText="1"/>
    </xf>
    <xf numFmtId="10" fontId="30" fillId="0" borderId="0" xfId="0" applyNumberFormat="1" applyFont="1" applyFill="1" applyAlignment="1">
      <alignment vertical="center" wrapText="1"/>
    </xf>
    <xf numFmtId="14" fontId="6" fillId="0" borderId="3" xfId="0" applyNumberFormat="1" applyFont="1" applyFill="1" applyBorder="1" applyAlignment="1">
      <alignment vertical="center" wrapText="1"/>
    </xf>
    <xf numFmtId="4" fontId="30" fillId="0" borderId="3" xfId="0" applyNumberFormat="1" applyFont="1" applyFill="1" applyBorder="1" applyAlignment="1">
      <alignment vertical="center" wrapText="1"/>
    </xf>
    <xf numFmtId="0" fontId="7" fillId="0" borderId="0" xfId="0" applyNumberFormat="1" applyFont="1" applyFill="1" applyAlignment="1">
      <alignment vertical="center" wrapText="1"/>
    </xf>
    <xf numFmtId="10" fontId="7" fillId="0" borderId="0" xfId="0" applyNumberFormat="1" applyFont="1" applyFill="1" applyAlignment="1">
      <alignment vertical="center" wrapText="1"/>
    </xf>
    <xf numFmtId="14" fontId="13" fillId="0" borderId="3" xfId="0" applyNumberFormat="1" applyFont="1" applyFill="1" applyBorder="1" applyAlignment="1">
      <alignment vertical="center" wrapText="1"/>
    </xf>
    <xf numFmtId="4" fontId="7" fillId="0" borderId="3" xfId="0" applyNumberFormat="1" applyFont="1" applyFill="1" applyBorder="1" applyAlignment="1">
      <alignment vertical="center" wrapText="1"/>
    </xf>
    <xf numFmtId="14" fontId="7" fillId="0" borderId="0" xfId="0" applyNumberFormat="1" applyFont="1" applyFill="1" applyAlignment="1">
      <alignment vertical="center" wrapText="1"/>
    </xf>
    <xf numFmtId="0" fontId="11" fillId="0" borderId="0" xfId="0" applyNumberFormat="1" applyFont="1" applyFill="1" applyAlignment="1">
      <alignment vertical="center" wrapText="1"/>
    </xf>
    <xf numFmtId="10" fontId="11" fillId="0" borderId="0" xfId="0" applyNumberFormat="1" applyFont="1" applyFill="1" applyAlignment="1">
      <alignment vertical="center" wrapText="1"/>
    </xf>
    <xf numFmtId="14" fontId="9" fillId="0" borderId="3" xfId="0" applyNumberFormat="1" applyFont="1" applyFill="1" applyBorder="1" applyAlignment="1">
      <alignment vertical="center" wrapText="1"/>
    </xf>
    <xf numFmtId="4" fontId="11" fillId="0" borderId="3" xfId="0" applyNumberFormat="1" applyFont="1" applyFill="1" applyBorder="1" applyAlignment="1">
      <alignment vertical="center" wrapText="1"/>
    </xf>
    <xf numFmtId="14" fontId="11" fillId="0" borderId="0" xfId="0" applyNumberFormat="1" applyFont="1" applyFill="1" applyAlignment="1">
      <alignment vertical="center" wrapText="1"/>
    </xf>
    <xf numFmtId="14" fontId="4" fillId="0" borderId="0" xfId="0" applyNumberFormat="1" applyFont="1" applyFill="1" applyAlignment="1">
      <alignment vertical="center" wrapText="1"/>
    </xf>
    <xf numFmtId="14" fontId="4" fillId="0" borderId="3" xfId="0" applyNumberFormat="1" applyFont="1" applyFill="1" applyBorder="1" applyAlignment="1">
      <alignment vertical="center" wrapText="1"/>
    </xf>
    <xf numFmtId="14" fontId="17" fillId="0" borderId="0" xfId="0" applyNumberFormat="1" applyFont="1" applyFill="1" applyAlignment="1">
      <alignment vertical="center" wrapText="1"/>
    </xf>
    <xf numFmtId="0" fontId="17" fillId="0" borderId="0" xfId="0" applyNumberFormat="1" applyFont="1" applyFill="1" applyAlignment="1">
      <alignment vertical="center" wrapText="1"/>
    </xf>
    <xf numFmtId="10" fontId="17" fillId="0" borderId="0" xfId="0" applyNumberFormat="1" applyFont="1" applyFill="1" applyAlignment="1">
      <alignment vertical="center" wrapText="1"/>
    </xf>
    <xf numFmtId="14" fontId="37" fillId="0" borderId="3" xfId="0" applyNumberFormat="1" applyFont="1" applyFill="1" applyBorder="1" applyAlignment="1">
      <alignment vertical="center" wrapText="1"/>
    </xf>
    <xf numFmtId="4" fontId="17" fillId="0" borderId="3" xfId="0" applyNumberFormat="1" applyFont="1" applyFill="1" applyBorder="1" applyAlignment="1">
      <alignment vertical="center" wrapText="1"/>
    </xf>
    <xf numFmtId="14" fontId="9" fillId="0" borderId="0" xfId="0" applyNumberFormat="1" applyFont="1" applyFill="1" applyAlignment="1">
      <alignment vertical="center" wrapText="1"/>
    </xf>
    <xf numFmtId="0" fontId="9" fillId="0" borderId="0" xfId="0" applyNumberFormat="1" applyFont="1" applyFill="1" applyAlignment="1">
      <alignment vertical="center" wrapText="1"/>
    </xf>
    <xf numFmtId="10" fontId="9" fillId="0" borderId="0" xfId="0" applyNumberFormat="1" applyFont="1" applyFill="1" applyAlignment="1">
      <alignment vertical="center" wrapText="1"/>
    </xf>
    <xf numFmtId="4" fontId="9" fillId="0" borderId="3" xfId="0" applyNumberFormat="1" applyFont="1" applyFill="1" applyBorder="1" applyAlignment="1">
      <alignment vertical="center" wrapText="1"/>
    </xf>
    <xf numFmtId="10" fontId="4" fillId="0" borderId="0" xfId="4" applyNumberFormat="1" applyFont="1" applyFill="1" applyAlignment="1">
      <alignment vertical="center" wrapText="1"/>
    </xf>
    <xf numFmtId="10" fontId="11" fillId="0" borderId="0" xfId="4" applyNumberFormat="1" applyFont="1" applyFill="1" applyAlignment="1">
      <alignment vertical="center" wrapText="1"/>
    </xf>
    <xf numFmtId="0" fontId="40" fillId="0" borderId="0" xfId="0" applyFont="1">
      <alignment vertical="center"/>
    </xf>
    <xf numFmtId="44" fontId="9" fillId="0" borderId="0" xfId="5" applyFont="1" applyAlignment="1">
      <alignment vertical="center" wrapText="1"/>
    </xf>
    <xf numFmtId="10" fontId="9" fillId="0" borderId="0" xfId="4" applyNumberFormat="1" applyFont="1" applyFill="1" applyAlignment="1">
      <alignment vertical="center" wrapText="1"/>
    </xf>
    <xf numFmtId="0" fontId="41" fillId="0" borderId="0" xfId="0" applyFont="1">
      <alignment vertical="center"/>
    </xf>
    <xf numFmtId="0" fontId="42" fillId="0" borderId="0" xfId="0" applyFont="1">
      <alignment vertical="center"/>
    </xf>
  </cellXfs>
  <cellStyles count="6">
    <cellStyle name="Currency" xfId="5" builtinId="4"/>
    <cellStyle name="Heading 1" xfId="1" builtinId="16" customBuiltin="1"/>
    <cellStyle name="Heading 2" xfId="2" builtinId="17" customBuiltin="1"/>
    <cellStyle name="Heading 3" xfId="3" builtinId="18" customBuiltin="1"/>
    <cellStyle name="Hyperlink" xfId="4" builtinId="8"/>
    <cellStyle name="Normal" xfId="0" builtinId="0" customBuiltin="1"/>
  </cellStyles>
  <dxfs count="850">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0" indent="0" justifyLastLine="0" shrinkToFit="0" readingOrder="0"/>
      <border diagonalUp="0" diagonalDown="0" outline="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0" indent="0" justifyLastLine="0" shrinkToFit="0" readingOrder="0"/>
      <border diagonalUp="0" diagonalDown="0" outline="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0" indent="0" justifyLastLine="0" shrinkToFit="0" readingOrder="0"/>
    </dxf>
    <dxf>
      <font>
        <strike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solid">
          <fgColor indexed="64"/>
          <bgColor theme="0" tint="-0.1499679555650502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9" formatCode="m/d/yyyy"/>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9" formatCode="m/d/yyyy"/>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10" formatCode="&quot;$&quot;#,##0_);[Red]\(&quot;$&quot;#,##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
      <font>
        <b val="0"/>
        <i val="0"/>
        <strike val="0"/>
        <condense val="0"/>
        <extend val="0"/>
        <outline val="0"/>
        <shadow val="0"/>
        <u val="none"/>
        <vertAlign val="baseline"/>
        <sz val="12"/>
        <color theme="1" tint="0.24994659260841701"/>
        <name val="Trebuchet MS"/>
        <family val="2"/>
        <scheme val="minor"/>
      </font>
      <numFmt numFmtId="4" formatCode="#,##0.00"/>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strike val="0"/>
        <outline val="0"/>
        <shadow val="0"/>
        <u val="none"/>
        <vertAlign val="baseline"/>
        <sz val="12"/>
        <color theme="1" tint="0.24994659260841701"/>
        <name val="Trebuchet MS"/>
        <family val="2"/>
        <scheme val="minor"/>
      </font>
      <numFmt numFmtId="19" formatCode="m/d/yyyy"/>
      <fill>
        <patternFill patternType="none">
          <fgColor indexed="64"/>
          <bgColor auto="1"/>
        </patternFill>
      </fill>
      <alignment horizontal="general" vertical="center" textRotation="0" wrapText="1" indent="0" justifyLastLine="0" shrinkToFit="0" readingOrder="0"/>
      <border diagonalUp="0" diagonalDown="0">
        <left/>
        <right/>
        <top style="thin">
          <color theme="1" tint="0.499984740745262"/>
        </top>
        <bottom style="thin">
          <color theme="1" tint="0.499984740745262"/>
        </bottom>
      </border>
    </dxf>
    <dxf>
      <font>
        <b val="0"/>
        <i val="0"/>
        <strike val="0"/>
        <condense val="0"/>
        <extend val="0"/>
        <outline val="0"/>
        <shadow val="0"/>
        <u val="none"/>
        <vertAlign val="baseline"/>
        <sz val="12"/>
        <color theme="1" tint="0.24994659260841701"/>
        <name val="Trebuchet MS"/>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24994659260841701"/>
        <name val="Trebuchet MS"/>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numFmt numFmtId="10" formatCode="&quot;$&quot;#,##0_);[Red]\(&quot;$&quot;#,##0\)"/>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alignment horizontal="general" vertical="center" textRotation="0" wrapText="1" indent="0" justifyLastLine="0" shrinkToFit="0" readingOrder="0"/>
    </dxf>
    <dxf>
      <font>
        <strike val="0"/>
        <outline val="0"/>
        <shadow val="0"/>
        <u val="none"/>
        <vertAlign val="baseline"/>
        <sz val="12"/>
        <color rgb="FF404040"/>
        <name val="Trebuchet MS"/>
        <family val="2"/>
        <scheme val="none"/>
      </font>
    </dxf>
    <dxf>
      <font>
        <strike val="0"/>
        <outline val="0"/>
        <shadow val="0"/>
        <u val="none"/>
        <vertAlign val="baseline"/>
        <sz val="12"/>
        <color rgb="FF404040"/>
        <name val="Trebuchet MS"/>
        <family val="2"/>
        <scheme val="none"/>
      </font>
      <alignment horizontal="general" vertical="center" textRotation="0" wrapText="1" indent="0" justifyLastLine="0" shrinkToFit="0" readingOrder="0"/>
    </dxf>
    <dxf>
      <font>
        <strike val="0"/>
        <outline val="0"/>
        <shadow val="0"/>
        <u val="none"/>
        <vertAlign val="baseline"/>
        <sz val="12"/>
        <color theme="1" tint="0.24994659260841701"/>
        <name val="Trebuchet MS"/>
        <family val="2"/>
        <scheme val="minor"/>
      </font>
    </dxf>
  </dxfs>
  <tableStyles count="0" defaultTableStyle="TableStyleMedium4" defaultPivotStyle="PivotStyleMedium9"/>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microsoft.com/office/2007/relationships/slicerCache" Target="slicerCaches/slicerCache6.xml"/><Relationship Id="rId47" Type="http://schemas.microsoft.com/office/2007/relationships/slicerCache" Target="slicerCaches/slicerCache11.xml"/><Relationship Id="rId63" Type="http://schemas.microsoft.com/office/2007/relationships/slicerCache" Target="slicerCaches/slicerCache27.xml"/><Relationship Id="rId68" Type="http://schemas.microsoft.com/office/2007/relationships/slicerCache" Target="slicerCaches/slicerCache32.xml"/><Relationship Id="rId84" Type="http://schemas.microsoft.com/office/2007/relationships/slicerCache" Target="slicerCaches/slicerCache48.xml"/><Relationship Id="rId89" Type="http://schemas.microsoft.com/office/2007/relationships/slicerCache" Target="slicerCaches/slicerCache53.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microsoft.com/office/2007/relationships/slicerCache" Target="slicerCaches/slicerCache1.xml"/><Relationship Id="rId53" Type="http://schemas.microsoft.com/office/2007/relationships/slicerCache" Target="slicerCaches/slicerCache17.xml"/><Relationship Id="rId58" Type="http://schemas.microsoft.com/office/2007/relationships/slicerCache" Target="slicerCaches/slicerCache22.xml"/><Relationship Id="rId74" Type="http://schemas.microsoft.com/office/2007/relationships/slicerCache" Target="slicerCaches/slicerCache38.xml"/><Relationship Id="rId79" Type="http://schemas.microsoft.com/office/2007/relationships/slicerCache" Target="slicerCaches/slicerCache43.xml"/><Relationship Id="rId102" Type="http://schemas.microsoft.com/office/2007/relationships/slicerCache" Target="slicerCaches/slicerCache66.xml"/><Relationship Id="rId5" Type="http://schemas.openxmlformats.org/officeDocument/2006/relationships/worksheet" Target="worksheets/sheet5.xml"/><Relationship Id="rId90" Type="http://schemas.microsoft.com/office/2007/relationships/slicerCache" Target="slicerCaches/slicerCache54.xml"/><Relationship Id="rId95" Type="http://schemas.microsoft.com/office/2007/relationships/slicerCache" Target="slicerCaches/slicerCache59.xml"/><Relationship Id="rId22" Type="http://schemas.openxmlformats.org/officeDocument/2006/relationships/worksheet" Target="worksheets/sheet22.xml"/><Relationship Id="rId27" Type="http://schemas.openxmlformats.org/officeDocument/2006/relationships/worksheet" Target="worksheets/sheet27.xml"/><Relationship Id="rId43" Type="http://schemas.microsoft.com/office/2007/relationships/slicerCache" Target="slicerCaches/slicerCache7.xml"/><Relationship Id="rId48" Type="http://schemas.microsoft.com/office/2007/relationships/slicerCache" Target="slicerCaches/slicerCache12.xml"/><Relationship Id="rId64" Type="http://schemas.microsoft.com/office/2007/relationships/slicerCache" Target="slicerCaches/slicerCache28.xml"/><Relationship Id="rId69" Type="http://schemas.microsoft.com/office/2007/relationships/slicerCache" Target="slicerCaches/slicerCache33.xml"/><Relationship Id="rId80" Type="http://schemas.microsoft.com/office/2007/relationships/slicerCache" Target="slicerCaches/slicerCache44.xml"/><Relationship Id="rId85" Type="http://schemas.microsoft.com/office/2007/relationships/slicerCache" Target="slicerCaches/slicerCache49.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microsoft.com/office/2007/relationships/slicerCache" Target="slicerCaches/slicerCache2.xml"/><Relationship Id="rId59" Type="http://schemas.microsoft.com/office/2007/relationships/slicerCache" Target="slicerCaches/slicerCache23.xml"/><Relationship Id="rId103" Type="http://schemas.microsoft.com/office/2007/relationships/slicerCache" Target="slicerCaches/slicerCache67.xml"/><Relationship Id="rId108" Type="http://schemas.openxmlformats.org/officeDocument/2006/relationships/calcChain" Target="calcChain.xml"/><Relationship Id="rId54" Type="http://schemas.microsoft.com/office/2007/relationships/slicerCache" Target="slicerCaches/slicerCache18.xml"/><Relationship Id="rId70" Type="http://schemas.microsoft.com/office/2007/relationships/slicerCache" Target="slicerCaches/slicerCache34.xml"/><Relationship Id="rId75" Type="http://schemas.microsoft.com/office/2007/relationships/slicerCache" Target="slicerCaches/slicerCache39.xml"/><Relationship Id="rId91" Type="http://schemas.microsoft.com/office/2007/relationships/slicerCache" Target="slicerCaches/slicerCache55.xml"/><Relationship Id="rId96" Type="http://schemas.microsoft.com/office/2007/relationships/slicerCache" Target="slicerCaches/slicerCache6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microsoft.com/office/2007/relationships/slicerCache" Target="slicerCaches/slicerCache13.xml"/><Relationship Id="rId57" Type="http://schemas.microsoft.com/office/2007/relationships/slicerCache" Target="slicerCaches/slicerCache21.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microsoft.com/office/2007/relationships/slicerCache" Target="slicerCaches/slicerCache8.xml"/><Relationship Id="rId52" Type="http://schemas.microsoft.com/office/2007/relationships/slicerCache" Target="slicerCaches/slicerCache16.xml"/><Relationship Id="rId60" Type="http://schemas.microsoft.com/office/2007/relationships/slicerCache" Target="slicerCaches/slicerCache24.xml"/><Relationship Id="rId65" Type="http://schemas.microsoft.com/office/2007/relationships/slicerCache" Target="slicerCaches/slicerCache29.xml"/><Relationship Id="rId73" Type="http://schemas.microsoft.com/office/2007/relationships/slicerCache" Target="slicerCaches/slicerCache37.xml"/><Relationship Id="rId78" Type="http://schemas.microsoft.com/office/2007/relationships/slicerCache" Target="slicerCaches/slicerCache42.xml"/><Relationship Id="rId81" Type="http://schemas.microsoft.com/office/2007/relationships/slicerCache" Target="slicerCaches/slicerCache45.xml"/><Relationship Id="rId86" Type="http://schemas.microsoft.com/office/2007/relationships/slicerCache" Target="slicerCaches/slicerCache50.xml"/><Relationship Id="rId94" Type="http://schemas.microsoft.com/office/2007/relationships/slicerCache" Target="slicerCaches/slicerCache58.xml"/><Relationship Id="rId99" Type="http://schemas.microsoft.com/office/2007/relationships/slicerCache" Target="slicerCaches/slicerCache63.xml"/><Relationship Id="rId101" Type="http://schemas.microsoft.com/office/2007/relationships/slicerCache" Target="slicerCaches/slicerCache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microsoft.com/office/2007/relationships/slicerCache" Target="slicerCaches/slicerCache3.xml"/><Relationship Id="rId109" Type="http://schemas.openxmlformats.org/officeDocument/2006/relationships/customXml" Target="../customXml/item1.xml"/><Relationship Id="rId34" Type="http://schemas.openxmlformats.org/officeDocument/2006/relationships/worksheet" Target="worksheets/sheet34.xml"/><Relationship Id="rId50" Type="http://schemas.microsoft.com/office/2007/relationships/slicerCache" Target="slicerCaches/slicerCache14.xml"/><Relationship Id="rId55" Type="http://schemas.microsoft.com/office/2007/relationships/slicerCache" Target="slicerCaches/slicerCache19.xml"/><Relationship Id="rId76" Type="http://schemas.microsoft.com/office/2007/relationships/slicerCache" Target="slicerCaches/slicerCache40.xml"/><Relationship Id="rId97" Type="http://schemas.microsoft.com/office/2007/relationships/slicerCache" Target="slicerCaches/slicerCache61.xml"/><Relationship Id="rId104" Type="http://schemas.microsoft.com/office/2007/relationships/slicerCache" Target="slicerCaches/slicerCache68.xml"/><Relationship Id="rId7" Type="http://schemas.openxmlformats.org/officeDocument/2006/relationships/worksheet" Target="worksheets/sheet7.xml"/><Relationship Id="rId71" Type="http://schemas.microsoft.com/office/2007/relationships/slicerCache" Target="slicerCaches/slicerCache35.xml"/><Relationship Id="rId92" Type="http://schemas.microsoft.com/office/2007/relationships/slicerCache" Target="slicerCaches/slicerCache56.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microsoft.com/office/2007/relationships/slicerCache" Target="slicerCaches/slicerCache4.xml"/><Relationship Id="rId45" Type="http://schemas.microsoft.com/office/2007/relationships/slicerCache" Target="slicerCaches/slicerCache9.xml"/><Relationship Id="rId66" Type="http://schemas.microsoft.com/office/2007/relationships/slicerCache" Target="slicerCaches/slicerCache30.xml"/><Relationship Id="rId87" Type="http://schemas.microsoft.com/office/2007/relationships/slicerCache" Target="slicerCaches/slicerCache51.xml"/><Relationship Id="rId61" Type="http://schemas.microsoft.com/office/2007/relationships/slicerCache" Target="slicerCaches/slicerCache25.xml"/><Relationship Id="rId82" Type="http://schemas.microsoft.com/office/2007/relationships/slicerCache" Target="slicerCaches/slicerCache46.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microsoft.com/office/2007/relationships/slicerCache" Target="slicerCaches/slicerCache20.xml"/><Relationship Id="rId77" Type="http://schemas.microsoft.com/office/2007/relationships/slicerCache" Target="slicerCaches/slicerCache41.xml"/><Relationship Id="rId100" Type="http://schemas.microsoft.com/office/2007/relationships/slicerCache" Target="slicerCaches/slicerCache64.xml"/><Relationship Id="rId105" Type="http://schemas.openxmlformats.org/officeDocument/2006/relationships/theme" Target="theme/theme1.xml"/><Relationship Id="rId8" Type="http://schemas.openxmlformats.org/officeDocument/2006/relationships/worksheet" Target="worksheets/sheet8.xml"/><Relationship Id="rId51" Type="http://schemas.microsoft.com/office/2007/relationships/slicerCache" Target="slicerCaches/slicerCache15.xml"/><Relationship Id="rId72" Type="http://schemas.microsoft.com/office/2007/relationships/slicerCache" Target="slicerCaches/slicerCache36.xml"/><Relationship Id="rId93" Type="http://schemas.microsoft.com/office/2007/relationships/slicerCache" Target="slicerCaches/slicerCache57.xml"/><Relationship Id="rId98" Type="http://schemas.microsoft.com/office/2007/relationships/slicerCache" Target="slicerCaches/slicerCache62.xml"/><Relationship Id="rId3" Type="http://schemas.openxmlformats.org/officeDocument/2006/relationships/worksheet" Target="worksheets/sheet3.xml"/><Relationship Id="rId25" Type="http://schemas.openxmlformats.org/officeDocument/2006/relationships/worksheet" Target="worksheets/sheet25.xml"/><Relationship Id="rId46" Type="http://schemas.microsoft.com/office/2007/relationships/slicerCache" Target="slicerCaches/slicerCache10.xml"/><Relationship Id="rId67" Type="http://schemas.microsoft.com/office/2007/relationships/slicerCache" Target="slicerCaches/slicerCache31.xml"/><Relationship Id="rId20" Type="http://schemas.openxmlformats.org/officeDocument/2006/relationships/worksheet" Target="worksheets/sheet20.xml"/><Relationship Id="rId41" Type="http://schemas.microsoft.com/office/2007/relationships/slicerCache" Target="slicerCaches/slicerCache5.xml"/><Relationship Id="rId62" Type="http://schemas.microsoft.com/office/2007/relationships/slicerCache" Target="slicerCaches/slicerCache26.xml"/><Relationship Id="rId83" Type="http://schemas.microsoft.com/office/2007/relationships/slicerCache" Target="slicerCaches/slicerCache47.xml"/><Relationship Id="rId88" Type="http://schemas.microsoft.com/office/2007/relationships/slicerCache" Target="slicerCaches/slicerCache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11</xdr:col>
      <xdr:colOff>927735</xdr:colOff>
      <xdr:row>3</xdr:row>
      <xdr:rowOff>68580</xdr:rowOff>
    </xdr:from>
    <xdr:to>
      <xdr:col>16</xdr:col>
      <xdr:colOff>104775</xdr:colOff>
      <xdr:row>9</xdr:row>
      <xdr:rowOff>22859</xdr:rowOff>
    </xdr:to>
    <mc:AlternateContent xmlns:mc="http://schemas.openxmlformats.org/markup-compatibility/2006" xmlns:sle15="http://schemas.microsoft.com/office/drawing/2012/slicer">
      <mc:Choice Requires="sle15">
        <xdr:graphicFrame macro="">
          <xdr:nvGraphicFramePr>
            <xdr:cNvPr id="2" name="Sales&#10;Agent 33" descr="Filter table for Sales Agent's" title="Slicer">
              <a:extLst>
                <a:ext uri="{FF2B5EF4-FFF2-40B4-BE49-F238E27FC236}">
                  <a16:creationId xmlns:a16="http://schemas.microsoft.com/office/drawing/2014/main" id="{BF1A58E6-7FCC-49B2-A8C4-14A6537F3917}"/>
                </a:ext>
              </a:extLst>
            </xdr:cNvPr>
            <xdr:cNvGraphicFramePr/>
          </xdr:nvGraphicFramePr>
          <xdr:xfrm>
            <a:off x="0" y="0"/>
            <a:ext cx="0" cy="0"/>
          </xdr:xfrm>
          <a:graphic>
            <a:graphicData uri="http://schemas.microsoft.com/office/drawing/2010/slicer">
              <sle:slicer xmlns:sle="http://schemas.microsoft.com/office/drawing/2010/slicer" name="Sales&#10;Agent 33"/>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12</xdr:col>
      <xdr:colOff>13335</xdr:colOff>
      <xdr:row>11</xdr:row>
      <xdr:rowOff>135255</xdr:rowOff>
    </xdr:from>
    <xdr:to>
      <xdr:col>16</xdr:col>
      <xdr:colOff>142875</xdr:colOff>
      <xdr:row>16</xdr:row>
      <xdr:rowOff>16193</xdr:rowOff>
    </xdr:to>
    <mc:AlternateContent xmlns:mc="http://schemas.openxmlformats.org/markup-compatibility/2006" xmlns:sle15="http://schemas.microsoft.com/office/drawing/2012/slicer">
      <mc:Choice Requires="sle15">
        <xdr:graphicFrame macro="">
          <xdr:nvGraphicFramePr>
            <xdr:cNvPr id="3" name="Sales&#10;Category 33" descr="filter table for Sales Categories." title="Slicer">
              <a:extLst>
                <a:ext uri="{FF2B5EF4-FFF2-40B4-BE49-F238E27FC236}">
                  <a16:creationId xmlns:a16="http://schemas.microsoft.com/office/drawing/2014/main" id="{A626CDC6-6C64-4D93-9D11-77DE3E486559}"/>
                </a:ext>
              </a:extLst>
            </xdr:cNvPr>
            <xdr:cNvGraphicFramePr/>
          </xdr:nvGraphicFramePr>
          <xdr:xfrm>
            <a:off x="0" y="0"/>
            <a:ext cx="0" cy="0"/>
          </xdr:xfrm>
          <a:graphic>
            <a:graphicData uri="http://schemas.microsoft.com/office/drawing/2010/slicer">
              <sle:slicer xmlns:sle="http://schemas.microsoft.com/office/drawing/2010/slicer" name="Sales&#10;Category 33"/>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DA299543-67AC-45BF-BEEE-74753DE397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6748" y="0"/>
          <a:ext cx="2187618" cy="11814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8</xdr:row>
      <xdr:rowOff>434339</xdr:rowOff>
    </xdr:to>
    <mc:AlternateContent xmlns:mc="http://schemas.openxmlformats.org/markup-compatibility/2006" xmlns:sle15="http://schemas.microsoft.com/office/drawing/2012/slicer">
      <mc:Choice Requires="sle15">
        <xdr:graphicFrame macro="">
          <xdr:nvGraphicFramePr>
            <xdr:cNvPr id="2" name="Sales&#10;Agent 24" descr="Filter table for Sales Agent's" title="Slicer">
              <a:extLst>
                <a:ext uri="{FF2B5EF4-FFF2-40B4-BE49-F238E27FC236}">
                  <a16:creationId xmlns:a16="http://schemas.microsoft.com/office/drawing/2014/main" id="{9EE41D02-5BA1-4BBA-9AF9-0094E350AA45}"/>
                </a:ext>
              </a:extLst>
            </xdr:cNvPr>
            <xdr:cNvGraphicFramePr/>
          </xdr:nvGraphicFramePr>
          <xdr:xfrm>
            <a:off x="0" y="0"/>
            <a:ext cx="0" cy="0"/>
          </xdr:xfrm>
          <a:graphic>
            <a:graphicData uri="http://schemas.microsoft.com/office/drawing/2010/slicer">
              <sle:slicer xmlns:sle="http://schemas.microsoft.com/office/drawing/2010/slicer" name="Sales&#10;Agent 24"/>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9</xdr:row>
      <xdr:rowOff>150495</xdr:rowOff>
    </xdr:from>
    <xdr:to>
      <xdr:col>16</xdr:col>
      <xdr:colOff>401955</xdr:colOff>
      <xdr:row>14</xdr:row>
      <xdr:rowOff>100013</xdr:rowOff>
    </xdr:to>
    <mc:AlternateContent xmlns:mc="http://schemas.openxmlformats.org/markup-compatibility/2006" xmlns:sle15="http://schemas.microsoft.com/office/drawing/2012/slicer">
      <mc:Choice Requires="sle15">
        <xdr:graphicFrame macro="">
          <xdr:nvGraphicFramePr>
            <xdr:cNvPr id="3" name="Sales&#10;Category 24" descr="filter table for Sales Categories." title="Slicer">
              <a:extLst>
                <a:ext uri="{FF2B5EF4-FFF2-40B4-BE49-F238E27FC236}">
                  <a16:creationId xmlns:a16="http://schemas.microsoft.com/office/drawing/2014/main" id="{DDEA360A-81F0-45FB-8338-8FDACC15BC44}"/>
                </a:ext>
              </a:extLst>
            </xdr:cNvPr>
            <xdr:cNvGraphicFramePr/>
          </xdr:nvGraphicFramePr>
          <xdr:xfrm>
            <a:off x="0" y="0"/>
            <a:ext cx="0" cy="0"/>
          </xdr:xfrm>
          <a:graphic>
            <a:graphicData uri="http://schemas.microsoft.com/office/drawing/2010/slicer">
              <sle:slicer xmlns:sle="http://schemas.microsoft.com/office/drawing/2010/slicer" name="Sales&#10;Category 24"/>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D7B9D086-29DC-49CA-A6A8-77D3B10BB4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xdr:rowOff>
    </xdr:to>
    <mc:AlternateContent xmlns:mc="http://schemas.openxmlformats.org/markup-compatibility/2006" xmlns:sle15="http://schemas.microsoft.com/office/drawing/2012/slicer">
      <mc:Choice Requires="sle15">
        <xdr:graphicFrame macro="">
          <xdr:nvGraphicFramePr>
            <xdr:cNvPr id="2" name="Sales&#10;Agent 23" descr="Filter table for Sales Agent's" title="Slicer">
              <a:extLst>
                <a:ext uri="{FF2B5EF4-FFF2-40B4-BE49-F238E27FC236}">
                  <a16:creationId xmlns:a16="http://schemas.microsoft.com/office/drawing/2014/main" id="{F7A1839F-5A57-45F2-97BC-2EAD0600ECCE}"/>
                </a:ext>
              </a:extLst>
            </xdr:cNvPr>
            <xdr:cNvGraphicFramePr/>
          </xdr:nvGraphicFramePr>
          <xdr:xfrm>
            <a:off x="0" y="0"/>
            <a:ext cx="0" cy="0"/>
          </xdr:xfrm>
          <a:graphic>
            <a:graphicData uri="http://schemas.microsoft.com/office/drawing/2010/slicer">
              <sle:slicer xmlns:sle="http://schemas.microsoft.com/office/drawing/2010/slicer" name="Sales&#10;Agent 23"/>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10</xdr:row>
      <xdr:rowOff>356235</xdr:rowOff>
    </xdr:from>
    <xdr:to>
      <xdr:col>16</xdr:col>
      <xdr:colOff>401955</xdr:colOff>
      <xdr:row>15</xdr:row>
      <xdr:rowOff>511493</xdr:rowOff>
    </xdr:to>
    <mc:AlternateContent xmlns:mc="http://schemas.openxmlformats.org/markup-compatibility/2006" xmlns:sle15="http://schemas.microsoft.com/office/drawing/2012/slicer">
      <mc:Choice Requires="sle15">
        <xdr:graphicFrame macro="">
          <xdr:nvGraphicFramePr>
            <xdr:cNvPr id="3" name="Sales&#10;Category 23" descr="filter table for Sales Categories." title="Slicer">
              <a:extLst>
                <a:ext uri="{FF2B5EF4-FFF2-40B4-BE49-F238E27FC236}">
                  <a16:creationId xmlns:a16="http://schemas.microsoft.com/office/drawing/2014/main" id="{78F98412-47B8-4F38-B8F8-922EE546D197}"/>
                </a:ext>
              </a:extLst>
            </xdr:cNvPr>
            <xdr:cNvGraphicFramePr/>
          </xdr:nvGraphicFramePr>
          <xdr:xfrm>
            <a:off x="0" y="0"/>
            <a:ext cx="0" cy="0"/>
          </xdr:xfrm>
          <a:graphic>
            <a:graphicData uri="http://schemas.microsoft.com/office/drawing/2010/slicer">
              <sle:slicer xmlns:sle="http://schemas.microsoft.com/office/drawing/2010/slicer" name="Sales&#10;Category 23"/>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9E2F5FA9-C8B6-44F2-B99E-441AEA9DB2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xdr:rowOff>
    </xdr:to>
    <mc:AlternateContent xmlns:mc="http://schemas.openxmlformats.org/markup-compatibility/2006" xmlns:sle15="http://schemas.microsoft.com/office/drawing/2012/slicer">
      <mc:Choice Requires="sle15">
        <xdr:graphicFrame macro="">
          <xdr:nvGraphicFramePr>
            <xdr:cNvPr id="2" name="Sales&#10;Agent 22" descr="Filter table for Sales Agent's" title="Slicer">
              <a:extLst>
                <a:ext uri="{FF2B5EF4-FFF2-40B4-BE49-F238E27FC236}">
                  <a16:creationId xmlns:a16="http://schemas.microsoft.com/office/drawing/2014/main" id="{28C96AA5-9369-4316-93DE-A70555C3F1B5}"/>
                </a:ext>
              </a:extLst>
            </xdr:cNvPr>
            <xdr:cNvGraphicFramePr/>
          </xdr:nvGraphicFramePr>
          <xdr:xfrm>
            <a:off x="0" y="0"/>
            <a:ext cx="0" cy="0"/>
          </xdr:xfrm>
          <a:graphic>
            <a:graphicData uri="http://schemas.microsoft.com/office/drawing/2010/slicer">
              <sle:slicer xmlns:sle="http://schemas.microsoft.com/office/drawing/2010/slicer" name="Sales&#10;Agent 22"/>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10</xdr:row>
      <xdr:rowOff>356235</xdr:rowOff>
    </xdr:from>
    <xdr:to>
      <xdr:col>16</xdr:col>
      <xdr:colOff>401955</xdr:colOff>
      <xdr:row>13</xdr:row>
      <xdr:rowOff>100013</xdr:rowOff>
    </xdr:to>
    <mc:AlternateContent xmlns:mc="http://schemas.openxmlformats.org/markup-compatibility/2006" xmlns:sle15="http://schemas.microsoft.com/office/drawing/2012/slicer">
      <mc:Choice Requires="sle15">
        <xdr:graphicFrame macro="">
          <xdr:nvGraphicFramePr>
            <xdr:cNvPr id="3" name="Sales&#10;Category 22" descr="filter table for Sales Categories." title="Slicer">
              <a:extLst>
                <a:ext uri="{FF2B5EF4-FFF2-40B4-BE49-F238E27FC236}">
                  <a16:creationId xmlns:a16="http://schemas.microsoft.com/office/drawing/2014/main" id="{0254EBEB-0571-4284-965C-3EB2D408255A}"/>
                </a:ext>
              </a:extLst>
            </xdr:cNvPr>
            <xdr:cNvGraphicFramePr/>
          </xdr:nvGraphicFramePr>
          <xdr:xfrm>
            <a:off x="0" y="0"/>
            <a:ext cx="0" cy="0"/>
          </xdr:xfrm>
          <a:graphic>
            <a:graphicData uri="http://schemas.microsoft.com/office/drawing/2010/slicer">
              <sle:slicer xmlns:sle="http://schemas.microsoft.com/office/drawing/2010/slicer" name="Sales&#10;Category 22"/>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86E0E035-9684-41F0-AC69-B30B32E1F9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21" descr="Filter table for Sales Agent's" title="Slicer">
              <a:extLst>
                <a:ext uri="{FF2B5EF4-FFF2-40B4-BE49-F238E27FC236}">
                  <a16:creationId xmlns:a16="http://schemas.microsoft.com/office/drawing/2014/main" id="{43ABEE4A-E3A5-4B62-B309-D380F4F3DA5B}"/>
                </a:ext>
              </a:extLst>
            </xdr:cNvPr>
            <xdr:cNvGraphicFramePr/>
          </xdr:nvGraphicFramePr>
          <xdr:xfrm>
            <a:off x="0" y="0"/>
            <a:ext cx="0" cy="0"/>
          </xdr:xfrm>
          <a:graphic>
            <a:graphicData uri="http://schemas.microsoft.com/office/drawing/2010/slicer">
              <sle:slicer xmlns:sle="http://schemas.microsoft.com/office/drawing/2010/slicer" name="Sales&#10;Agent 21"/>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10</xdr:row>
      <xdr:rowOff>561975</xdr:rowOff>
    </xdr:from>
    <xdr:to>
      <xdr:col>16</xdr:col>
      <xdr:colOff>401955</xdr:colOff>
      <xdr:row>14</xdr:row>
      <xdr:rowOff>100013</xdr:rowOff>
    </xdr:to>
    <mc:AlternateContent xmlns:mc="http://schemas.openxmlformats.org/markup-compatibility/2006" xmlns:sle15="http://schemas.microsoft.com/office/drawing/2012/slicer">
      <mc:Choice Requires="sle15">
        <xdr:graphicFrame macro="">
          <xdr:nvGraphicFramePr>
            <xdr:cNvPr id="3" name="Sales&#10;Category 21" descr="filter table for Sales Categories." title="Slicer">
              <a:extLst>
                <a:ext uri="{FF2B5EF4-FFF2-40B4-BE49-F238E27FC236}">
                  <a16:creationId xmlns:a16="http://schemas.microsoft.com/office/drawing/2014/main" id="{3A609D16-03B0-4E81-A1B9-FA5752A33B1E}"/>
                </a:ext>
              </a:extLst>
            </xdr:cNvPr>
            <xdr:cNvGraphicFramePr/>
          </xdr:nvGraphicFramePr>
          <xdr:xfrm>
            <a:off x="0" y="0"/>
            <a:ext cx="0" cy="0"/>
          </xdr:xfrm>
          <a:graphic>
            <a:graphicData uri="http://schemas.microsoft.com/office/drawing/2010/slicer">
              <sle:slicer xmlns:sle="http://schemas.microsoft.com/office/drawing/2010/slicer" name="Sales&#10;Category 21"/>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2BA4AA9D-D111-4A90-96BF-4C0EE3D58D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20" descr="Filter table for Sales Agent's" title="Slicer">
              <a:extLst>
                <a:ext uri="{FF2B5EF4-FFF2-40B4-BE49-F238E27FC236}">
                  <a16:creationId xmlns:a16="http://schemas.microsoft.com/office/drawing/2014/main" id="{5A2ACC41-C189-4709-B3AE-9389E6706700}"/>
                </a:ext>
              </a:extLst>
            </xdr:cNvPr>
            <xdr:cNvGraphicFramePr/>
          </xdr:nvGraphicFramePr>
          <xdr:xfrm>
            <a:off x="0" y="0"/>
            <a:ext cx="0" cy="0"/>
          </xdr:xfrm>
          <a:graphic>
            <a:graphicData uri="http://schemas.microsoft.com/office/drawing/2010/slicer">
              <sle:slicer xmlns:sle="http://schemas.microsoft.com/office/drawing/2010/slicer" name="Sales&#10;Agent 20"/>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10</xdr:row>
      <xdr:rowOff>561975</xdr:rowOff>
    </xdr:from>
    <xdr:to>
      <xdr:col>16</xdr:col>
      <xdr:colOff>401955</xdr:colOff>
      <xdr:row>14</xdr:row>
      <xdr:rowOff>717233</xdr:rowOff>
    </xdr:to>
    <mc:AlternateContent xmlns:mc="http://schemas.openxmlformats.org/markup-compatibility/2006" xmlns:sle15="http://schemas.microsoft.com/office/drawing/2012/slicer">
      <mc:Choice Requires="sle15">
        <xdr:graphicFrame macro="">
          <xdr:nvGraphicFramePr>
            <xdr:cNvPr id="3" name="Sales&#10;Category 20" descr="filter table for Sales Categories." title="Slicer">
              <a:extLst>
                <a:ext uri="{FF2B5EF4-FFF2-40B4-BE49-F238E27FC236}">
                  <a16:creationId xmlns:a16="http://schemas.microsoft.com/office/drawing/2014/main" id="{57C34796-D78E-45D3-BE86-9ECB8E6AA632}"/>
                </a:ext>
              </a:extLst>
            </xdr:cNvPr>
            <xdr:cNvGraphicFramePr/>
          </xdr:nvGraphicFramePr>
          <xdr:xfrm>
            <a:off x="0" y="0"/>
            <a:ext cx="0" cy="0"/>
          </xdr:xfrm>
          <a:graphic>
            <a:graphicData uri="http://schemas.microsoft.com/office/drawing/2010/slicer">
              <sle:slicer xmlns:sle="http://schemas.microsoft.com/office/drawing/2010/slicer" name="Sales&#10;Category 20"/>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CB4C24F7-8510-48EF-8CB7-07C4D90690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19" descr="Filter table for Sales Agent's" title="Slicer">
              <a:extLst>
                <a:ext uri="{FF2B5EF4-FFF2-40B4-BE49-F238E27FC236}">
                  <a16:creationId xmlns:a16="http://schemas.microsoft.com/office/drawing/2014/main" id="{A477EEF9-98E1-4273-BB52-CA179A9F1B34}"/>
                </a:ext>
              </a:extLst>
            </xdr:cNvPr>
            <xdr:cNvGraphicFramePr/>
          </xdr:nvGraphicFramePr>
          <xdr:xfrm>
            <a:off x="0" y="0"/>
            <a:ext cx="0" cy="0"/>
          </xdr:xfrm>
          <a:graphic>
            <a:graphicData uri="http://schemas.microsoft.com/office/drawing/2010/slicer">
              <sle:slicer xmlns:sle="http://schemas.microsoft.com/office/drawing/2010/slicer" name="Sales&#10;Agent 19"/>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11</xdr:row>
      <xdr:rowOff>356235</xdr:rowOff>
    </xdr:from>
    <xdr:to>
      <xdr:col>16</xdr:col>
      <xdr:colOff>401955</xdr:colOff>
      <xdr:row>15</xdr:row>
      <xdr:rowOff>100013</xdr:rowOff>
    </xdr:to>
    <mc:AlternateContent xmlns:mc="http://schemas.openxmlformats.org/markup-compatibility/2006" xmlns:sle15="http://schemas.microsoft.com/office/drawing/2012/slicer">
      <mc:Choice Requires="sle15">
        <xdr:graphicFrame macro="">
          <xdr:nvGraphicFramePr>
            <xdr:cNvPr id="3" name="Sales&#10;Category 19" descr="filter table for Sales Categories." title="Slicer">
              <a:extLst>
                <a:ext uri="{FF2B5EF4-FFF2-40B4-BE49-F238E27FC236}">
                  <a16:creationId xmlns:a16="http://schemas.microsoft.com/office/drawing/2014/main" id="{0D67276F-5C71-4990-B24A-46B37EC639E8}"/>
                </a:ext>
              </a:extLst>
            </xdr:cNvPr>
            <xdr:cNvGraphicFramePr/>
          </xdr:nvGraphicFramePr>
          <xdr:xfrm>
            <a:off x="0" y="0"/>
            <a:ext cx="0" cy="0"/>
          </xdr:xfrm>
          <a:graphic>
            <a:graphicData uri="http://schemas.microsoft.com/office/drawing/2010/slicer">
              <sle:slicer xmlns:sle="http://schemas.microsoft.com/office/drawing/2010/slicer" name="Sales&#10;Category 19"/>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EF980F5B-9B22-4BAE-80A9-0006D71878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18" descr="Filter table for Sales Agent's" title="Slicer">
              <a:extLst>
                <a:ext uri="{FF2B5EF4-FFF2-40B4-BE49-F238E27FC236}">
                  <a16:creationId xmlns:a16="http://schemas.microsoft.com/office/drawing/2014/main" id="{135AB7E7-09B8-4E9B-9D39-E4172E7427B0}"/>
                </a:ext>
              </a:extLst>
            </xdr:cNvPr>
            <xdr:cNvGraphicFramePr/>
          </xdr:nvGraphicFramePr>
          <xdr:xfrm>
            <a:off x="0" y="0"/>
            <a:ext cx="0" cy="0"/>
          </xdr:xfrm>
          <a:graphic>
            <a:graphicData uri="http://schemas.microsoft.com/office/drawing/2010/slicer">
              <sle:slicer xmlns:sle="http://schemas.microsoft.com/office/drawing/2010/slicer" name="Sales&#10;Agent 18"/>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11</xdr:row>
      <xdr:rowOff>150495</xdr:rowOff>
    </xdr:from>
    <xdr:to>
      <xdr:col>16</xdr:col>
      <xdr:colOff>401955</xdr:colOff>
      <xdr:row>16</xdr:row>
      <xdr:rowOff>100013</xdr:rowOff>
    </xdr:to>
    <mc:AlternateContent xmlns:mc="http://schemas.openxmlformats.org/markup-compatibility/2006" xmlns:sle15="http://schemas.microsoft.com/office/drawing/2012/slicer">
      <mc:Choice Requires="sle15">
        <xdr:graphicFrame macro="">
          <xdr:nvGraphicFramePr>
            <xdr:cNvPr id="3" name="Sales&#10;Category 18" descr="filter table for Sales Categories." title="Slicer">
              <a:extLst>
                <a:ext uri="{FF2B5EF4-FFF2-40B4-BE49-F238E27FC236}">
                  <a16:creationId xmlns:a16="http://schemas.microsoft.com/office/drawing/2014/main" id="{19263CDE-CCEF-4D13-82D1-2A375FF8E324}"/>
                </a:ext>
              </a:extLst>
            </xdr:cNvPr>
            <xdr:cNvGraphicFramePr/>
          </xdr:nvGraphicFramePr>
          <xdr:xfrm>
            <a:off x="0" y="0"/>
            <a:ext cx="0" cy="0"/>
          </xdr:xfrm>
          <a:graphic>
            <a:graphicData uri="http://schemas.microsoft.com/office/drawing/2010/slicer">
              <sle:slicer xmlns:sle="http://schemas.microsoft.com/office/drawing/2010/slicer" name="Sales&#10;Category 18"/>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0F7A2F41-4592-4BB1-A39D-65E0AE0F05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228599</xdr:rowOff>
    </xdr:to>
    <mc:AlternateContent xmlns:mc="http://schemas.openxmlformats.org/markup-compatibility/2006" xmlns:sle15="http://schemas.microsoft.com/office/drawing/2012/slicer">
      <mc:Choice Requires="sle15">
        <xdr:graphicFrame macro="">
          <xdr:nvGraphicFramePr>
            <xdr:cNvPr id="2" name="Sales&#10;Agent 16" descr="Filter table for Sales Agent's" title="Slicer">
              <a:extLst>
                <a:ext uri="{FF2B5EF4-FFF2-40B4-BE49-F238E27FC236}">
                  <a16:creationId xmlns:a16="http://schemas.microsoft.com/office/drawing/2014/main" id="{4CDD3BC1-D713-4C26-A59E-928E7FA0F161}"/>
                </a:ext>
              </a:extLst>
            </xdr:cNvPr>
            <xdr:cNvGraphicFramePr/>
          </xdr:nvGraphicFramePr>
          <xdr:xfrm>
            <a:off x="0" y="0"/>
            <a:ext cx="0" cy="0"/>
          </xdr:xfrm>
          <a:graphic>
            <a:graphicData uri="http://schemas.microsoft.com/office/drawing/2010/slicer">
              <sle:slicer xmlns:sle="http://schemas.microsoft.com/office/drawing/2010/slicer" name="Sales&#10;Agent 16"/>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9</xdr:row>
      <xdr:rowOff>767715</xdr:rowOff>
    </xdr:from>
    <xdr:to>
      <xdr:col>16</xdr:col>
      <xdr:colOff>401955</xdr:colOff>
      <xdr:row>13</xdr:row>
      <xdr:rowOff>305753</xdr:rowOff>
    </xdr:to>
    <mc:AlternateContent xmlns:mc="http://schemas.openxmlformats.org/markup-compatibility/2006" xmlns:sle15="http://schemas.microsoft.com/office/drawing/2012/slicer">
      <mc:Choice Requires="sle15">
        <xdr:graphicFrame macro="">
          <xdr:nvGraphicFramePr>
            <xdr:cNvPr id="3" name="Sales&#10;Category 16" descr="filter table for Sales Categories." title="Slicer">
              <a:extLst>
                <a:ext uri="{FF2B5EF4-FFF2-40B4-BE49-F238E27FC236}">
                  <a16:creationId xmlns:a16="http://schemas.microsoft.com/office/drawing/2014/main" id="{9CFB0131-86F1-41FF-935A-DA33CA6EC736}"/>
                </a:ext>
              </a:extLst>
            </xdr:cNvPr>
            <xdr:cNvGraphicFramePr/>
          </xdr:nvGraphicFramePr>
          <xdr:xfrm>
            <a:off x="0" y="0"/>
            <a:ext cx="0" cy="0"/>
          </xdr:xfrm>
          <a:graphic>
            <a:graphicData uri="http://schemas.microsoft.com/office/drawing/2010/slicer">
              <sle:slicer xmlns:sle="http://schemas.microsoft.com/office/drawing/2010/slicer" name="Sales&#10;Category 16"/>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96BAD56E-CD42-4762-BE89-AEBA56EC0F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228599</xdr:rowOff>
    </xdr:to>
    <mc:AlternateContent xmlns:mc="http://schemas.openxmlformats.org/markup-compatibility/2006" xmlns:sle15="http://schemas.microsoft.com/office/drawing/2012/slicer">
      <mc:Choice Requires="sle15">
        <xdr:graphicFrame macro="">
          <xdr:nvGraphicFramePr>
            <xdr:cNvPr id="2" name="Sales&#10;Agent 17" descr="Filter table for Sales Agent's" title="Slicer">
              <a:extLst>
                <a:ext uri="{FF2B5EF4-FFF2-40B4-BE49-F238E27FC236}">
                  <a16:creationId xmlns:a16="http://schemas.microsoft.com/office/drawing/2014/main" id="{A7979169-5152-4A81-913E-F0CA85EA87EA}"/>
                </a:ext>
              </a:extLst>
            </xdr:cNvPr>
            <xdr:cNvGraphicFramePr/>
          </xdr:nvGraphicFramePr>
          <xdr:xfrm>
            <a:off x="0" y="0"/>
            <a:ext cx="0" cy="0"/>
          </xdr:xfrm>
          <a:graphic>
            <a:graphicData uri="http://schemas.microsoft.com/office/drawing/2010/slicer">
              <sle:slicer xmlns:sle="http://schemas.microsoft.com/office/drawing/2010/slicer" name="Sales&#10;Agent 17"/>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9</xdr:row>
      <xdr:rowOff>767715</xdr:rowOff>
    </xdr:from>
    <xdr:to>
      <xdr:col>16</xdr:col>
      <xdr:colOff>401955</xdr:colOff>
      <xdr:row>15</xdr:row>
      <xdr:rowOff>100013</xdr:rowOff>
    </xdr:to>
    <mc:AlternateContent xmlns:mc="http://schemas.openxmlformats.org/markup-compatibility/2006" xmlns:sle15="http://schemas.microsoft.com/office/drawing/2012/slicer">
      <mc:Choice Requires="sle15">
        <xdr:graphicFrame macro="">
          <xdr:nvGraphicFramePr>
            <xdr:cNvPr id="3" name="Sales&#10;Category 17" descr="filter table for Sales Categories." title="Slicer">
              <a:extLst>
                <a:ext uri="{FF2B5EF4-FFF2-40B4-BE49-F238E27FC236}">
                  <a16:creationId xmlns:a16="http://schemas.microsoft.com/office/drawing/2014/main" id="{5597F974-85ED-4123-931F-48CEDF9F82E0}"/>
                </a:ext>
              </a:extLst>
            </xdr:cNvPr>
            <xdr:cNvGraphicFramePr/>
          </xdr:nvGraphicFramePr>
          <xdr:xfrm>
            <a:off x="0" y="0"/>
            <a:ext cx="0" cy="0"/>
          </xdr:xfrm>
          <a:graphic>
            <a:graphicData uri="http://schemas.microsoft.com/office/drawing/2010/slicer">
              <sle:slicer xmlns:sle="http://schemas.microsoft.com/office/drawing/2010/slicer" name="Sales&#10;Category 17"/>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17CFE907-2D7E-40DB-8A87-512BA57E1F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xdr:rowOff>
    </xdr:to>
    <mc:AlternateContent xmlns:mc="http://schemas.openxmlformats.org/markup-compatibility/2006" xmlns:sle15="http://schemas.microsoft.com/office/drawing/2012/slicer">
      <mc:Choice Requires="sle15">
        <xdr:graphicFrame macro="">
          <xdr:nvGraphicFramePr>
            <xdr:cNvPr id="2" name="Sales&#10;Agent 15" descr="Filter table for Sales Agent's" title="Slicer">
              <a:extLst>
                <a:ext uri="{FF2B5EF4-FFF2-40B4-BE49-F238E27FC236}">
                  <a16:creationId xmlns:a16="http://schemas.microsoft.com/office/drawing/2014/main" id="{372FF7C1-DF6A-4BB1-B45E-63603CF05D35}"/>
                </a:ext>
              </a:extLst>
            </xdr:cNvPr>
            <xdr:cNvGraphicFramePr/>
          </xdr:nvGraphicFramePr>
          <xdr:xfrm>
            <a:off x="0" y="0"/>
            <a:ext cx="0" cy="0"/>
          </xdr:xfrm>
          <a:graphic>
            <a:graphicData uri="http://schemas.microsoft.com/office/drawing/2010/slicer">
              <sle:slicer xmlns:sle="http://schemas.microsoft.com/office/drawing/2010/slicer" name="Sales&#10;Agent 15"/>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11</xdr:row>
      <xdr:rowOff>150495</xdr:rowOff>
    </xdr:from>
    <xdr:to>
      <xdr:col>16</xdr:col>
      <xdr:colOff>401955</xdr:colOff>
      <xdr:row>15</xdr:row>
      <xdr:rowOff>511493</xdr:rowOff>
    </xdr:to>
    <mc:AlternateContent xmlns:mc="http://schemas.openxmlformats.org/markup-compatibility/2006" xmlns:sle15="http://schemas.microsoft.com/office/drawing/2012/slicer">
      <mc:Choice Requires="sle15">
        <xdr:graphicFrame macro="">
          <xdr:nvGraphicFramePr>
            <xdr:cNvPr id="3" name="Sales&#10;Category 15" descr="filter table for Sales Categories." title="Slicer">
              <a:extLst>
                <a:ext uri="{FF2B5EF4-FFF2-40B4-BE49-F238E27FC236}">
                  <a16:creationId xmlns:a16="http://schemas.microsoft.com/office/drawing/2014/main" id="{928BC4AE-C239-4D76-873F-B2AA92280900}"/>
                </a:ext>
              </a:extLst>
            </xdr:cNvPr>
            <xdr:cNvGraphicFramePr/>
          </xdr:nvGraphicFramePr>
          <xdr:xfrm>
            <a:off x="0" y="0"/>
            <a:ext cx="0" cy="0"/>
          </xdr:xfrm>
          <a:graphic>
            <a:graphicData uri="http://schemas.microsoft.com/office/drawing/2010/slicer">
              <sle:slicer xmlns:sle="http://schemas.microsoft.com/office/drawing/2010/slicer" name="Sales&#10;Category 15"/>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81E7F3FA-6CA6-4022-9617-20879B666D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927735</xdr:colOff>
      <xdr:row>3</xdr:row>
      <xdr:rowOff>68580</xdr:rowOff>
    </xdr:from>
    <xdr:to>
      <xdr:col>16</xdr:col>
      <xdr:colOff>104775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32" descr="Filter table for Sales Agent's" title="Slicer">
              <a:extLst>
                <a:ext uri="{FF2B5EF4-FFF2-40B4-BE49-F238E27FC236}">
                  <a16:creationId xmlns:a16="http://schemas.microsoft.com/office/drawing/2014/main" id="{D25A4C4A-5C1A-43F2-9F9A-BB31F7E130B6}"/>
                </a:ext>
              </a:extLst>
            </xdr:cNvPr>
            <xdr:cNvGraphicFramePr/>
          </xdr:nvGraphicFramePr>
          <xdr:xfrm>
            <a:off x="0" y="0"/>
            <a:ext cx="0" cy="0"/>
          </xdr:xfrm>
          <a:graphic>
            <a:graphicData uri="http://schemas.microsoft.com/office/drawing/2010/slicer">
              <sle:slicer xmlns:sle="http://schemas.microsoft.com/office/drawing/2010/slicer" name="Sales&#10;Agent 32"/>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12</xdr:col>
      <xdr:colOff>13335</xdr:colOff>
      <xdr:row>12</xdr:row>
      <xdr:rowOff>150495</xdr:rowOff>
    </xdr:from>
    <xdr:to>
      <xdr:col>16</xdr:col>
      <xdr:colOff>142875</xdr:colOff>
      <xdr:row>17</xdr:row>
      <xdr:rowOff>92393</xdr:rowOff>
    </xdr:to>
    <mc:AlternateContent xmlns:mc="http://schemas.openxmlformats.org/markup-compatibility/2006" xmlns:sle15="http://schemas.microsoft.com/office/drawing/2012/slicer">
      <mc:Choice Requires="sle15">
        <xdr:graphicFrame macro="">
          <xdr:nvGraphicFramePr>
            <xdr:cNvPr id="3" name="Sales&#10;Category 32" descr="filter table for Sales Categories." title="Slicer">
              <a:extLst>
                <a:ext uri="{FF2B5EF4-FFF2-40B4-BE49-F238E27FC236}">
                  <a16:creationId xmlns:a16="http://schemas.microsoft.com/office/drawing/2014/main" id="{2A787A9F-90DC-4834-9EF4-46121EB51672}"/>
                </a:ext>
              </a:extLst>
            </xdr:cNvPr>
            <xdr:cNvGraphicFramePr/>
          </xdr:nvGraphicFramePr>
          <xdr:xfrm>
            <a:off x="0" y="0"/>
            <a:ext cx="0" cy="0"/>
          </xdr:xfrm>
          <a:graphic>
            <a:graphicData uri="http://schemas.microsoft.com/office/drawing/2010/slicer">
              <sle:slicer xmlns:sle="http://schemas.microsoft.com/office/drawing/2010/slicer" name="Sales&#10;Category 32"/>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4D967C01-16D5-4ECE-9F34-E3EF9C266C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6748" y="0"/>
          <a:ext cx="2187618" cy="118141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xdr:rowOff>
    </xdr:to>
    <mc:AlternateContent xmlns:mc="http://schemas.openxmlformats.org/markup-compatibility/2006" xmlns:sle15="http://schemas.microsoft.com/office/drawing/2012/slicer">
      <mc:Choice Requires="sle15">
        <xdr:graphicFrame macro="">
          <xdr:nvGraphicFramePr>
            <xdr:cNvPr id="2" name="Sales&#10;Agent 14" descr="Filter table for Sales Agent's" title="Slicer">
              <a:extLst>
                <a:ext uri="{FF2B5EF4-FFF2-40B4-BE49-F238E27FC236}">
                  <a16:creationId xmlns:a16="http://schemas.microsoft.com/office/drawing/2014/main" id="{C119F535-F460-4531-A377-BE041535E1EA}"/>
                </a:ext>
              </a:extLst>
            </xdr:cNvPr>
            <xdr:cNvGraphicFramePr/>
          </xdr:nvGraphicFramePr>
          <xdr:xfrm>
            <a:off x="0" y="0"/>
            <a:ext cx="0" cy="0"/>
          </xdr:xfrm>
          <a:graphic>
            <a:graphicData uri="http://schemas.microsoft.com/office/drawing/2010/slicer">
              <sle:slicer xmlns:sle="http://schemas.microsoft.com/office/drawing/2010/slicer" name="Sales&#10;Agent 14"/>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11</xdr:row>
      <xdr:rowOff>150495</xdr:rowOff>
    </xdr:from>
    <xdr:to>
      <xdr:col>16</xdr:col>
      <xdr:colOff>401955</xdr:colOff>
      <xdr:row>12</xdr:row>
      <xdr:rowOff>1334453</xdr:rowOff>
    </xdr:to>
    <mc:AlternateContent xmlns:mc="http://schemas.openxmlformats.org/markup-compatibility/2006" xmlns:sle15="http://schemas.microsoft.com/office/drawing/2012/slicer">
      <mc:Choice Requires="sle15">
        <xdr:graphicFrame macro="">
          <xdr:nvGraphicFramePr>
            <xdr:cNvPr id="3" name="Sales&#10;Category 14" descr="filter table for Sales Categories." title="Slicer">
              <a:extLst>
                <a:ext uri="{FF2B5EF4-FFF2-40B4-BE49-F238E27FC236}">
                  <a16:creationId xmlns:a16="http://schemas.microsoft.com/office/drawing/2014/main" id="{67A93F28-60F2-4516-BB54-0B098883EA84}"/>
                </a:ext>
              </a:extLst>
            </xdr:cNvPr>
            <xdr:cNvGraphicFramePr/>
          </xdr:nvGraphicFramePr>
          <xdr:xfrm>
            <a:off x="0" y="0"/>
            <a:ext cx="0" cy="0"/>
          </xdr:xfrm>
          <a:graphic>
            <a:graphicData uri="http://schemas.microsoft.com/office/drawing/2010/slicer">
              <sle:slicer xmlns:sle="http://schemas.microsoft.com/office/drawing/2010/slicer" name="Sales&#10;Category 14"/>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254CCF72-E958-4EA6-AE96-E1C809B295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xdr:rowOff>
    </xdr:to>
    <mc:AlternateContent xmlns:mc="http://schemas.openxmlformats.org/markup-compatibility/2006" xmlns:sle15="http://schemas.microsoft.com/office/drawing/2012/slicer">
      <mc:Choice Requires="sle15">
        <xdr:graphicFrame macro="">
          <xdr:nvGraphicFramePr>
            <xdr:cNvPr id="2" name="Sales&#10;Agent 13" descr="Filter table for Sales Agent's" title="Slicer">
              <a:extLst>
                <a:ext uri="{FF2B5EF4-FFF2-40B4-BE49-F238E27FC236}">
                  <a16:creationId xmlns:a16="http://schemas.microsoft.com/office/drawing/2014/main" id="{89B6DE27-96EC-496E-89C1-6C5B3A63739E}"/>
                </a:ext>
              </a:extLst>
            </xdr:cNvPr>
            <xdr:cNvGraphicFramePr/>
          </xdr:nvGraphicFramePr>
          <xdr:xfrm>
            <a:off x="0" y="0"/>
            <a:ext cx="0" cy="0"/>
          </xdr:xfrm>
          <a:graphic>
            <a:graphicData uri="http://schemas.microsoft.com/office/drawing/2010/slicer">
              <sle:slicer xmlns:sle="http://schemas.microsoft.com/office/drawing/2010/slicer" name="Sales&#10;Agent 13"/>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11</xdr:row>
      <xdr:rowOff>150495</xdr:rowOff>
    </xdr:from>
    <xdr:to>
      <xdr:col>16</xdr:col>
      <xdr:colOff>401955</xdr:colOff>
      <xdr:row>16</xdr:row>
      <xdr:rowOff>305753</xdr:rowOff>
    </xdr:to>
    <mc:AlternateContent xmlns:mc="http://schemas.openxmlformats.org/markup-compatibility/2006" xmlns:sle15="http://schemas.microsoft.com/office/drawing/2012/slicer">
      <mc:Choice Requires="sle15">
        <xdr:graphicFrame macro="">
          <xdr:nvGraphicFramePr>
            <xdr:cNvPr id="3" name="Sales&#10;Category 13" descr="filter table for Sales Categories." title="Slicer">
              <a:extLst>
                <a:ext uri="{FF2B5EF4-FFF2-40B4-BE49-F238E27FC236}">
                  <a16:creationId xmlns:a16="http://schemas.microsoft.com/office/drawing/2014/main" id="{23534BC3-DF9A-4E11-8F01-7B42F2DED0BE}"/>
                </a:ext>
              </a:extLst>
            </xdr:cNvPr>
            <xdr:cNvGraphicFramePr/>
          </xdr:nvGraphicFramePr>
          <xdr:xfrm>
            <a:off x="0" y="0"/>
            <a:ext cx="0" cy="0"/>
          </xdr:xfrm>
          <a:graphic>
            <a:graphicData uri="http://schemas.microsoft.com/office/drawing/2010/slicer">
              <sle:slicer xmlns:sle="http://schemas.microsoft.com/office/drawing/2010/slicer" name="Sales&#10;Category 13"/>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56BEB821-53F9-4D3B-AF6D-7046A64E41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12" descr="Filter table for Sales Agent's" title="Slicer">
              <a:extLst>
                <a:ext uri="{FF2B5EF4-FFF2-40B4-BE49-F238E27FC236}">
                  <a16:creationId xmlns:a16="http://schemas.microsoft.com/office/drawing/2014/main" id="{71FDDA9B-85BE-41D4-AC26-E191728388C3}"/>
                </a:ext>
              </a:extLst>
            </xdr:cNvPr>
            <xdr:cNvGraphicFramePr/>
          </xdr:nvGraphicFramePr>
          <xdr:xfrm>
            <a:off x="0" y="0"/>
            <a:ext cx="0" cy="0"/>
          </xdr:xfrm>
          <a:graphic>
            <a:graphicData uri="http://schemas.microsoft.com/office/drawing/2010/slicer">
              <sle:slicer xmlns:sle="http://schemas.microsoft.com/office/drawing/2010/slicer" name="Sales&#10;Agent 12"/>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11</xdr:row>
      <xdr:rowOff>150495</xdr:rowOff>
    </xdr:from>
    <xdr:to>
      <xdr:col>16</xdr:col>
      <xdr:colOff>401955</xdr:colOff>
      <xdr:row>17</xdr:row>
      <xdr:rowOff>100013</xdr:rowOff>
    </xdr:to>
    <mc:AlternateContent xmlns:mc="http://schemas.openxmlformats.org/markup-compatibility/2006" xmlns:sle15="http://schemas.microsoft.com/office/drawing/2012/slicer">
      <mc:Choice Requires="sle15">
        <xdr:graphicFrame macro="">
          <xdr:nvGraphicFramePr>
            <xdr:cNvPr id="3" name="Sales&#10;Category 12" descr="filter table for Sales Categories." title="Slicer">
              <a:extLst>
                <a:ext uri="{FF2B5EF4-FFF2-40B4-BE49-F238E27FC236}">
                  <a16:creationId xmlns:a16="http://schemas.microsoft.com/office/drawing/2014/main" id="{B9D74B08-56FB-49E4-A634-207CC0DB18C6}"/>
                </a:ext>
              </a:extLst>
            </xdr:cNvPr>
            <xdr:cNvGraphicFramePr/>
          </xdr:nvGraphicFramePr>
          <xdr:xfrm>
            <a:off x="0" y="0"/>
            <a:ext cx="0" cy="0"/>
          </xdr:xfrm>
          <a:graphic>
            <a:graphicData uri="http://schemas.microsoft.com/office/drawing/2010/slicer">
              <sle:slicer xmlns:sle="http://schemas.microsoft.com/office/drawing/2010/slicer" name="Sales&#10;Category 12"/>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BA82BE91-04A9-44C1-B977-EEAE11BDBB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11" descr="Filter table for Sales Agent's" title="Slicer">
              <a:extLst>
                <a:ext uri="{FF2B5EF4-FFF2-40B4-BE49-F238E27FC236}">
                  <a16:creationId xmlns:a16="http://schemas.microsoft.com/office/drawing/2014/main" id="{D4F991BE-7982-4656-A2DF-BDC15F068B4F}"/>
                </a:ext>
              </a:extLst>
            </xdr:cNvPr>
            <xdr:cNvGraphicFramePr/>
          </xdr:nvGraphicFramePr>
          <xdr:xfrm>
            <a:off x="0" y="0"/>
            <a:ext cx="0" cy="0"/>
          </xdr:xfrm>
          <a:graphic>
            <a:graphicData uri="http://schemas.microsoft.com/office/drawing/2010/slicer">
              <sle:slicer xmlns:sle="http://schemas.microsoft.com/office/drawing/2010/slicer" name="Sales&#10;Agent 11"/>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12</xdr:row>
      <xdr:rowOff>150495</xdr:rowOff>
    </xdr:from>
    <xdr:to>
      <xdr:col>16</xdr:col>
      <xdr:colOff>401955</xdr:colOff>
      <xdr:row>16</xdr:row>
      <xdr:rowOff>100013</xdr:rowOff>
    </xdr:to>
    <mc:AlternateContent xmlns:mc="http://schemas.openxmlformats.org/markup-compatibility/2006" xmlns:sle15="http://schemas.microsoft.com/office/drawing/2012/slicer">
      <mc:Choice Requires="sle15">
        <xdr:graphicFrame macro="">
          <xdr:nvGraphicFramePr>
            <xdr:cNvPr id="3" name="Sales&#10;Category 11" descr="filter table for Sales Categories." title="Slicer">
              <a:extLst>
                <a:ext uri="{FF2B5EF4-FFF2-40B4-BE49-F238E27FC236}">
                  <a16:creationId xmlns:a16="http://schemas.microsoft.com/office/drawing/2014/main" id="{A4DDA52E-3DAE-4B31-AA9E-BCA6C74642FB}"/>
                </a:ext>
              </a:extLst>
            </xdr:cNvPr>
            <xdr:cNvGraphicFramePr/>
          </xdr:nvGraphicFramePr>
          <xdr:xfrm>
            <a:off x="0" y="0"/>
            <a:ext cx="0" cy="0"/>
          </xdr:xfrm>
          <a:graphic>
            <a:graphicData uri="http://schemas.microsoft.com/office/drawing/2010/slicer">
              <sle:slicer xmlns:sle="http://schemas.microsoft.com/office/drawing/2010/slicer" name="Sales&#10;Category 11"/>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7B7A59D5-C25E-45F2-B0F2-B3CDC019DD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8</xdr:row>
      <xdr:rowOff>434339</xdr:rowOff>
    </xdr:to>
    <mc:AlternateContent xmlns:mc="http://schemas.openxmlformats.org/markup-compatibility/2006" xmlns:sle15="http://schemas.microsoft.com/office/drawing/2012/slicer">
      <mc:Choice Requires="sle15">
        <xdr:graphicFrame macro="">
          <xdr:nvGraphicFramePr>
            <xdr:cNvPr id="2" name="Sales&#10;Agent 10" descr="Filter table for Sales Agent's" title="Slicer">
              <a:extLst>
                <a:ext uri="{FF2B5EF4-FFF2-40B4-BE49-F238E27FC236}">
                  <a16:creationId xmlns:a16="http://schemas.microsoft.com/office/drawing/2014/main" id="{04A81875-107F-47DB-87D4-55FD2A5A736E}"/>
                </a:ext>
              </a:extLst>
            </xdr:cNvPr>
            <xdr:cNvGraphicFramePr/>
          </xdr:nvGraphicFramePr>
          <xdr:xfrm>
            <a:off x="0" y="0"/>
            <a:ext cx="0" cy="0"/>
          </xdr:xfrm>
          <a:graphic>
            <a:graphicData uri="http://schemas.microsoft.com/office/drawing/2010/slicer">
              <sle:slicer xmlns:sle="http://schemas.microsoft.com/office/drawing/2010/slicer" name="Sales&#10;Agent 10"/>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10</xdr:row>
      <xdr:rowOff>150495</xdr:rowOff>
    </xdr:from>
    <xdr:to>
      <xdr:col>16</xdr:col>
      <xdr:colOff>401955</xdr:colOff>
      <xdr:row>14</xdr:row>
      <xdr:rowOff>100013</xdr:rowOff>
    </xdr:to>
    <mc:AlternateContent xmlns:mc="http://schemas.openxmlformats.org/markup-compatibility/2006" xmlns:sle15="http://schemas.microsoft.com/office/drawing/2012/slicer">
      <mc:Choice Requires="sle15">
        <xdr:graphicFrame macro="">
          <xdr:nvGraphicFramePr>
            <xdr:cNvPr id="3" name="Sales&#10;Category 10" descr="filter table for Sales Categories." title="Slicer">
              <a:extLst>
                <a:ext uri="{FF2B5EF4-FFF2-40B4-BE49-F238E27FC236}">
                  <a16:creationId xmlns:a16="http://schemas.microsoft.com/office/drawing/2014/main" id="{5B082820-46CD-47CD-9B07-991DB9D7FF35}"/>
                </a:ext>
              </a:extLst>
            </xdr:cNvPr>
            <xdr:cNvGraphicFramePr/>
          </xdr:nvGraphicFramePr>
          <xdr:xfrm>
            <a:off x="0" y="0"/>
            <a:ext cx="0" cy="0"/>
          </xdr:xfrm>
          <a:graphic>
            <a:graphicData uri="http://schemas.microsoft.com/office/drawing/2010/slicer">
              <sle:slicer xmlns:sle="http://schemas.microsoft.com/office/drawing/2010/slicer" name="Sales&#10;Category 10"/>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D7DF75F5-AD3F-43AD-B79C-5A68389D6E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9" descr="Filter table for Sales Agent's" title="Slicer">
              <a:extLst>
                <a:ext uri="{FF2B5EF4-FFF2-40B4-BE49-F238E27FC236}">
                  <a16:creationId xmlns:a16="http://schemas.microsoft.com/office/drawing/2014/main" id="{AD3AABE3-9086-436E-856F-339054BCE6F6}"/>
                </a:ext>
              </a:extLst>
            </xdr:cNvPr>
            <xdr:cNvGraphicFramePr/>
          </xdr:nvGraphicFramePr>
          <xdr:xfrm>
            <a:off x="0" y="0"/>
            <a:ext cx="0" cy="0"/>
          </xdr:xfrm>
          <a:graphic>
            <a:graphicData uri="http://schemas.microsoft.com/office/drawing/2010/slicer">
              <sle:slicer xmlns:sle="http://schemas.microsoft.com/office/drawing/2010/slicer" name="Sales&#10;Agent 9"/>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10</xdr:row>
      <xdr:rowOff>561975</xdr:rowOff>
    </xdr:from>
    <xdr:to>
      <xdr:col>16</xdr:col>
      <xdr:colOff>401955</xdr:colOff>
      <xdr:row>16</xdr:row>
      <xdr:rowOff>275273</xdr:rowOff>
    </xdr:to>
    <mc:AlternateContent xmlns:mc="http://schemas.openxmlformats.org/markup-compatibility/2006" xmlns:sle15="http://schemas.microsoft.com/office/drawing/2012/slicer">
      <mc:Choice Requires="sle15">
        <xdr:graphicFrame macro="">
          <xdr:nvGraphicFramePr>
            <xdr:cNvPr id="3" name="Sales&#10;Category 9" descr="filter table for Sales Categories." title="Slicer">
              <a:extLst>
                <a:ext uri="{FF2B5EF4-FFF2-40B4-BE49-F238E27FC236}">
                  <a16:creationId xmlns:a16="http://schemas.microsoft.com/office/drawing/2014/main" id="{B70D6EED-E85C-40E6-BB37-71B23A1CE850}"/>
                </a:ext>
              </a:extLst>
            </xdr:cNvPr>
            <xdr:cNvGraphicFramePr/>
          </xdr:nvGraphicFramePr>
          <xdr:xfrm>
            <a:off x="0" y="0"/>
            <a:ext cx="0" cy="0"/>
          </xdr:xfrm>
          <a:graphic>
            <a:graphicData uri="http://schemas.microsoft.com/office/drawing/2010/slicer">
              <sle:slicer xmlns:sle="http://schemas.microsoft.com/office/drawing/2010/slicer" name="Sales&#10;Category 9"/>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8DAF8B97-8BC4-4F84-9082-9EAE02A812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8" descr="Filter table for Sales Agent's" title="Slicer">
              <a:extLst>
                <a:ext uri="{FF2B5EF4-FFF2-40B4-BE49-F238E27FC236}">
                  <a16:creationId xmlns:a16="http://schemas.microsoft.com/office/drawing/2014/main" id="{A461265F-B8BE-45C2-878D-A774090AC96B}"/>
                </a:ext>
              </a:extLst>
            </xdr:cNvPr>
            <xdr:cNvGraphicFramePr/>
          </xdr:nvGraphicFramePr>
          <xdr:xfrm>
            <a:off x="0" y="0"/>
            <a:ext cx="0" cy="0"/>
          </xdr:xfrm>
          <a:graphic>
            <a:graphicData uri="http://schemas.microsoft.com/office/drawing/2010/slicer">
              <sle:slicer xmlns:sle="http://schemas.microsoft.com/office/drawing/2010/slicer" name="Sales&#10;Agent 8"/>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10</xdr:row>
      <xdr:rowOff>561975</xdr:rowOff>
    </xdr:from>
    <xdr:to>
      <xdr:col>16</xdr:col>
      <xdr:colOff>401955</xdr:colOff>
      <xdr:row>16</xdr:row>
      <xdr:rowOff>69533</xdr:rowOff>
    </xdr:to>
    <mc:AlternateContent xmlns:mc="http://schemas.openxmlformats.org/markup-compatibility/2006" xmlns:sle15="http://schemas.microsoft.com/office/drawing/2012/slicer">
      <mc:Choice Requires="sle15">
        <xdr:graphicFrame macro="">
          <xdr:nvGraphicFramePr>
            <xdr:cNvPr id="3" name="Sales&#10;Category 8" descr="filter table for Sales Categories." title="Slicer">
              <a:extLst>
                <a:ext uri="{FF2B5EF4-FFF2-40B4-BE49-F238E27FC236}">
                  <a16:creationId xmlns:a16="http://schemas.microsoft.com/office/drawing/2014/main" id="{FB79396F-50E2-4B37-9D07-962311E5D849}"/>
                </a:ext>
              </a:extLst>
            </xdr:cNvPr>
            <xdr:cNvGraphicFramePr/>
          </xdr:nvGraphicFramePr>
          <xdr:xfrm>
            <a:off x="0" y="0"/>
            <a:ext cx="0" cy="0"/>
          </xdr:xfrm>
          <a:graphic>
            <a:graphicData uri="http://schemas.microsoft.com/office/drawing/2010/slicer">
              <sle:slicer xmlns:sle="http://schemas.microsoft.com/office/drawing/2010/slicer" name="Sales&#10;Category 8"/>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95DC85E0-DE3A-4070-9791-28655737E5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228599</xdr:rowOff>
    </xdr:to>
    <mc:AlternateContent xmlns:mc="http://schemas.openxmlformats.org/markup-compatibility/2006" xmlns:sle15="http://schemas.microsoft.com/office/drawing/2012/slicer">
      <mc:Choice Requires="sle15">
        <xdr:graphicFrame macro="">
          <xdr:nvGraphicFramePr>
            <xdr:cNvPr id="2" name="Sales&#10;Agent 7" descr="Filter table for Sales Agent's" title="Slicer">
              <a:extLst>
                <a:ext uri="{FF2B5EF4-FFF2-40B4-BE49-F238E27FC236}">
                  <a16:creationId xmlns:a16="http://schemas.microsoft.com/office/drawing/2014/main" id="{A0A0B4ED-48BB-4C13-ADF4-800128F53298}"/>
                </a:ext>
              </a:extLst>
            </xdr:cNvPr>
            <xdr:cNvGraphicFramePr/>
          </xdr:nvGraphicFramePr>
          <xdr:xfrm>
            <a:off x="0" y="0"/>
            <a:ext cx="0" cy="0"/>
          </xdr:xfrm>
          <a:graphic>
            <a:graphicData uri="http://schemas.microsoft.com/office/drawing/2010/slicer">
              <sle:slicer xmlns:sle="http://schemas.microsoft.com/office/drawing/2010/slicer" name="Sales&#10;Agent 7"/>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11</xdr:row>
      <xdr:rowOff>150495</xdr:rowOff>
    </xdr:from>
    <xdr:to>
      <xdr:col>16</xdr:col>
      <xdr:colOff>401955</xdr:colOff>
      <xdr:row>17</xdr:row>
      <xdr:rowOff>69533</xdr:rowOff>
    </xdr:to>
    <mc:AlternateContent xmlns:mc="http://schemas.openxmlformats.org/markup-compatibility/2006" xmlns:sle15="http://schemas.microsoft.com/office/drawing/2012/slicer">
      <mc:Choice Requires="sle15">
        <xdr:graphicFrame macro="">
          <xdr:nvGraphicFramePr>
            <xdr:cNvPr id="3" name="Sales&#10;Category 7" descr="filter table for Sales Categories." title="Slicer">
              <a:extLst>
                <a:ext uri="{FF2B5EF4-FFF2-40B4-BE49-F238E27FC236}">
                  <a16:creationId xmlns:a16="http://schemas.microsoft.com/office/drawing/2014/main" id="{0FDFBDE1-B085-4652-8690-560CE96E889A}"/>
                </a:ext>
              </a:extLst>
            </xdr:cNvPr>
            <xdr:cNvGraphicFramePr/>
          </xdr:nvGraphicFramePr>
          <xdr:xfrm>
            <a:off x="0" y="0"/>
            <a:ext cx="0" cy="0"/>
          </xdr:xfrm>
          <a:graphic>
            <a:graphicData uri="http://schemas.microsoft.com/office/drawing/2010/slicer">
              <sle:slicer xmlns:sle="http://schemas.microsoft.com/office/drawing/2010/slicer" name="Sales&#10;Category 7"/>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4C70F103-C56D-4554-BA40-F8F985FE67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228599</xdr:rowOff>
    </xdr:to>
    <mc:AlternateContent xmlns:mc="http://schemas.openxmlformats.org/markup-compatibility/2006" xmlns:sle15="http://schemas.microsoft.com/office/drawing/2012/slicer">
      <mc:Choice Requires="sle15">
        <xdr:graphicFrame macro="">
          <xdr:nvGraphicFramePr>
            <xdr:cNvPr id="2" name="Sales&#10;Agent 6" descr="Filter table for Sales Agent's" title="Slicer">
              <a:extLst>
                <a:ext uri="{FF2B5EF4-FFF2-40B4-BE49-F238E27FC236}">
                  <a16:creationId xmlns:a16="http://schemas.microsoft.com/office/drawing/2014/main" id="{BB3B9B84-53BB-43A3-880D-CCCF57B57EB5}"/>
                </a:ext>
              </a:extLst>
            </xdr:cNvPr>
            <xdr:cNvGraphicFramePr/>
          </xdr:nvGraphicFramePr>
          <xdr:xfrm>
            <a:off x="0" y="0"/>
            <a:ext cx="0" cy="0"/>
          </xdr:xfrm>
          <a:graphic>
            <a:graphicData uri="http://schemas.microsoft.com/office/drawing/2010/slicer">
              <sle:slicer xmlns:sle="http://schemas.microsoft.com/office/drawing/2010/slicer" name="Sales&#10;Agent 6"/>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11</xdr:row>
      <xdr:rowOff>150495</xdr:rowOff>
    </xdr:from>
    <xdr:to>
      <xdr:col>16</xdr:col>
      <xdr:colOff>401955</xdr:colOff>
      <xdr:row>17</xdr:row>
      <xdr:rowOff>69533</xdr:rowOff>
    </xdr:to>
    <mc:AlternateContent xmlns:mc="http://schemas.openxmlformats.org/markup-compatibility/2006" xmlns:sle15="http://schemas.microsoft.com/office/drawing/2012/slicer">
      <mc:Choice Requires="sle15">
        <xdr:graphicFrame macro="">
          <xdr:nvGraphicFramePr>
            <xdr:cNvPr id="3" name="Sales&#10;Category 6" descr="filter table for Sales Categories." title="Slicer">
              <a:extLst>
                <a:ext uri="{FF2B5EF4-FFF2-40B4-BE49-F238E27FC236}">
                  <a16:creationId xmlns:a16="http://schemas.microsoft.com/office/drawing/2014/main" id="{E2C3E622-A1EC-4C3C-B816-CCF5361C4C22}"/>
                </a:ext>
              </a:extLst>
            </xdr:cNvPr>
            <xdr:cNvGraphicFramePr/>
          </xdr:nvGraphicFramePr>
          <xdr:xfrm>
            <a:off x="0" y="0"/>
            <a:ext cx="0" cy="0"/>
          </xdr:xfrm>
          <a:graphic>
            <a:graphicData uri="http://schemas.microsoft.com/office/drawing/2010/slicer">
              <sle:slicer xmlns:sle="http://schemas.microsoft.com/office/drawing/2010/slicer" name="Sales&#10;Category 6"/>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BB64E4DF-F2DC-464A-B4AD-F0219B7A8E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228599</xdr:rowOff>
    </xdr:to>
    <mc:AlternateContent xmlns:mc="http://schemas.openxmlformats.org/markup-compatibility/2006" xmlns:sle15="http://schemas.microsoft.com/office/drawing/2012/slicer">
      <mc:Choice Requires="sle15">
        <xdr:graphicFrame macro="">
          <xdr:nvGraphicFramePr>
            <xdr:cNvPr id="2" name="Sales&#10;Agent 5" descr="Filter table for Sales Agent's" title="Slicer">
              <a:extLst>
                <a:ext uri="{FF2B5EF4-FFF2-40B4-BE49-F238E27FC236}">
                  <a16:creationId xmlns:a16="http://schemas.microsoft.com/office/drawing/2014/main" id="{E8F9B2AF-0439-4866-87BB-E27F9F0091B1}"/>
                </a:ext>
              </a:extLst>
            </xdr:cNvPr>
            <xdr:cNvGraphicFramePr/>
          </xdr:nvGraphicFramePr>
          <xdr:xfrm>
            <a:off x="0" y="0"/>
            <a:ext cx="0" cy="0"/>
          </xdr:xfrm>
          <a:graphic>
            <a:graphicData uri="http://schemas.microsoft.com/office/drawing/2010/slicer">
              <sle:slicer xmlns:sle="http://schemas.microsoft.com/office/drawing/2010/slicer" name="Sales&#10;Agent 5"/>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11</xdr:row>
      <xdr:rowOff>150495</xdr:rowOff>
    </xdr:from>
    <xdr:to>
      <xdr:col>16</xdr:col>
      <xdr:colOff>401955</xdr:colOff>
      <xdr:row>16</xdr:row>
      <xdr:rowOff>100013</xdr:rowOff>
    </xdr:to>
    <mc:AlternateContent xmlns:mc="http://schemas.openxmlformats.org/markup-compatibility/2006" xmlns:sle15="http://schemas.microsoft.com/office/drawing/2012/slicer">
      <mc:Choice Requires="sle15">
        <xdr:graphicFrame macro="">
          <xdr:nvGraphicFramePr>
            <xdr:cNvPr id="3" name="Sales&#10;Category 5" descr="filter table for Sales Categories." title="Slicer">
              <a:extLst>
                <a:ext uri="{FF2B5EF4-FFF2-40B4-BE49-F238E27FC236}">
                  <a16:creationId xmlns:a16="http://schemas.microsoft.com/office/drawing/2014/main" id="{3B816CED-535B-46A1-97D1-3E2CE14CDFDA}"/>
                </a:ext>
              </a:extLst>
            </xdr:cNvPr>
            <xdr:cNvGraphicFramePr/>
          </xdr:nvGraphicFramePr>
          <xdr:xfrm>
            <a:off x="0" y="0"/>
            <a:ext cx="0" cy="0"/>
          </xdr:xfrm>
          <a:graphic>
            <a:graphicData uri="http://schemas.microsoft.com/office/drawing/2010/slicer">
              <sle:slicer xmlns:sle="http://schemas.microsoft.com/office/drawing/2010/slicer" name="Sales&#10;Category 5"/>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8F35B37A-3E52-4695-9B93-32952E4F50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927735</xdr:colOff>
      <xdr:row>3</xdr:row>
      <xdr:rowOff>68580</xdr:rowOff>
    </xdr:from>
    <xdr:to>
      <xdr:col>16</xdr:col>
      <xdr:colOff>104775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31" descr="Filter table for Sales Agent's" title="Slicer">
              <a:extLst>
                <a:ext uri="{FF2B5EF4-FFF2-40B4-BE49-F238E27FC236}">
                  <a16:creationId xmlns:a16="http://schemas.microsoft.com/office/drawing/2014/main" id="{E6313A68-166C-4B8D-B7CD-F8EA7CD7D2D6}"/>
                </a:ext>
              </a:extLst>
            </xdr:cNvPr>
            <xdr:cNvGraphicFramePr/>
          </xdr:nvGraphicFramePr>
          <xdr:xfrm>
            <a:off x="0" y="0"/>
            <a:ext cx="0" cy="0"/>
          </xdr:xfrm>
          <a:graphic>
            <a:graphicData uri="http://schemas.microsoft.com/office/drawing/2010/slicer">
              <sle:slicer xmlns:sle="http://schemas.microsoft.com/office/drawing/2010/slicer" name="Sales&#10;Agent 31"/>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12</xdr:col>
      <xdr:colOff>13335</xdr:colOff>
      <xdr:row>12</xdr:row>
      <xdr:rowOff>150495</xdr:rowOff>
    </xdr:from>
    <xdr:to>
      <xdr:col>16</xdr:col>
      <xdr:colOff>142875</xdr:colOff>
      <xdr:row>17</xdr:row>
      <xdr:rowOff>92393</xdr:rowOff>
    </xdr:to>
    <mc:AlternateContent xmlns:mc="http://schemas.openxmlformats.org/markup-compatibility/2006" xmlns:sle15="http://schemas.microsoft.com/office/drawing/2012/slicer">
      <mc:Choice Requires="sle15">
        <xdr:graphicFrame macro="">
          <xdr:nvGraphicFramePr>
            <xdr:cNvPr id="3" name="Sales&#10;Category 31" descr="filter table for Sales Categories." title="Slicer">
              <a:extLst>
                <a:ext uri="{FF2B5EF4-FFF2-40B4-BE49-F238E27FC236}">
                  <a16:creationId xmlns:a16="http://schemas.microsoft.com/office/drawing/2014/main" id="{34FB6E96-D5A1-4B53-844B-C0D5FCB34BA6}"/>
                </a:ext>
              </a:extLst>
            </xdr:cNvPr>
            <xdr:cNvGraphicFramePr/>
          </xdr:nvGraphicFramePr>
          <xdr:xfrm>
            <a:off x="0" y="0"/>
            <a:ext cx="0" cy="0"/>
          </xdr:xfrm>
          <a:graphic>
            <a:graphicData uri="http://schemas.microsoft.com/office/drawing/2010/slicer">
              <sle:slicer xmlns:sle="http://schemas.microsoft.com/office/drawing/2010/slicer" name="Sales&#10;Category 31"/>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443EA527-10CF-41FB-BBEA-786989ED48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6748" y="0"/>
          <a:ext cx="2187618" cy="1181414"/>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228599</xdr:rowOff>
    </xdr:to>
    <mc:AlternateContent xmlns:mc="http://schemas.openxmlformats.org/markup-compatibility/2006" xmlns:sle15="http://schemas.microsoft.com/office/drawing/2012/slicer">
      <mc:Choice Requires="sle15">
        <xdr:graphicFrame macro="">
          <xdr:nvGraphicFramePr>
            <xdr:cNvPr id="2" name="Sales&#10;Agent 4" descr="Filter table for Sales Agent's" title="Slicer">
              <a:extLst>
                <a:ext uri="{FF2B5EF4-FFF2-40B4-BE49-F238E27FC236}">
                  <a16:creationId xmlns:a16="http://schemas.microsoft.com/office/drawing/2014/main" id="{7EFC722C-F9BB-4EAF-A909-719AAF187154}"/>
                </a:ext>
              </a:extLst>
            </xdr:cNvPr>
            <xdr:cNvGraphicFramePr/>
          </xdr:nvGraphicFramePr>
          <xdr:xfrm>
            <a:off x="0" y="0"/>
            <a:ext cx="0" cy="0"/>
          </xdr:xfrm>
          <a:graphic>
            <a:graphicData uri="http://schemas.microsoft.com/office/drawing/2010/slicer">
              <sle:slicer xmlns:sle="http://schemas.microsoft.com/office/drawing/2010/slicer" name="Sales&#10;Agent 4"/>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11</xdr:row>
      <xdr:rowOff>150495</xdr:rowOff>
    </xdr:from>
    <xdr:to>
      <xdr:col>16</xdr:col>
      <xdr:colOff>401955</xdr:colOff>
      <xdr:row>16</xdr:row>
      <xdr:rowOff>305753</xdr:rowOff>
    </xdr:to>
    <mc:AlternateContent xmlns:mc="http://schemas.openxmlformats.org/markup-compatibility/2006" xmlns:sle15="http://schemas.microsoft.com/office/drawing/2012/slicer">
      <mc:Choice Requires="sle15">
        <xdr:graphicFrame macro="">
          <xdr:nvGraphicFramePr>
            <xdr:cNvPr id="3" name="Sales&#10;Category 4" descr="filter table for Sales Categories." title="Slicer">
              <a:extLst>
                <a:ext uri="{FF2B5EF4-FFF2-40B4-BE49-F238E27FC236}">
                  <a16:creationId xmlns:a16="http://schemas.microsoft.com/office/drawing/2014/main" id="{E91755C0-2CC3-4C65-B850-231C9E4B2E60}"/>
                </a:ext>
              </a:extLst>
            </xdr:cNvPr>
            <xdr:cNvGraphicFramePr/>
          </xdr:nvGraphicFramePr>
          <xdr:xfrm>
            <a:off x="0" y="0"/>
            <a:ext cx="0" cy="0"/>
          </xdr:xfrm>
          <a:graphic>
            <a:graphicData uri="http://schemas.microsoft.com/office/drawing/2010/slicer">
              <sle:slicer xmlns:sle="http://schemas.microsoft.com/office/drawing/2010/slicer" name="Sales&#10;Category 4"/>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E6AE748E-55DC-4A4F-8E50-11C26BE436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9</xdr:row>
      <xdr:rowOff>22859</xdr:rowOff>
    </xdr:to>
    <mc:AlternateContent xmlns:mc="http://schemas.openxmlformats.org/markup-compatibility/2006" xmlns:sle15="http://schemas.microsoft.com/office/drawing/2012/slicer">
      <mc:Choice Requires="sle15">
        <xdr:graphicFrame macro="">
          <xdr:nvGraphicFramePr>
            <xdr:cNvPr id="2" name="Sales&#10;Agent 3" descr="Filter table for Sales Agent's" title="Slicer">
              <a:extLst>
                <a:ext uri="{FF2B5EF4-FFF2-40B4-BE49-F238E27FC236}">
                  <a16:creationId xmlns:a16="http://schemas.microsoft.com/office/drawing/2014/main" id="{A2A77766-0D2C-4502-85D2-5DE74354DF96}"/>
                </a:ext>
              </a:extLst>
            </xdr:cNvPr>
            <xdr:cNvGraphicFramePr/>
          </xdr:nvGraphicFramePr>
          <xdr:xfrm>
            <a:off x="0" y="0"/>
            <a:ext cx="0" cy="0"/>
          </xdr:xfrm>
          <a:graphic>
            <a:graphicData uri="http://schemas.microsoft.com/office/drawing/2010/slicer">
              <sle:slicer xmlns:sle="http://schemas.microsoft.com/office/drawing/2010/slicer" name="Sales&#10;Agent 3"/>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10</xdr:row>
      <xdr:rowOff>356235</xdr:rowOff>
    </xdr:from>
    <xdr:to>
      <xdr:col>16</xdr:col>
      <xdr:colOff>401955</xdr:colOff>
      <xdr:row>14</xdr:row>
      <xdr:rowOff>100013</xdr:rowOff>
    </xdr:to>
    <mc:AlternateContent xmlns:mc="http://schemas.openxmlformats.org/markup-compatibility/2006" xmlns:sle15="http://schemas.microsoft.com/office/drawing/2012/slicer">
      <mc:Choice Requires="sle15">
        <xdr:graphicFrame macro="">
          <xdr:nvGraphicFramePr>
            <xdr:cNvPr id="3" name="Sales&#10;Category 3" descr="filter table for Sales Categories." title="Slicer">
              <a:extLst>
                <a:ext uri="{FF2B5EF4-FFF2-40B4-BE49-F238E27FC236}">
                  <a16:creationId xmlns:a16="http://schemas.microsoft.com/office/drawing/2014/main" id="{F2441147-520D-420F-805E-15FB7451112D}"/>
                </a:ext>
              </a:extLst>
            </xdr:cNvPr>
            <xdr:cNvGraphicFramePr/>
          </xdr:nvGraphicFramePr>
          <xdr:xfrm>
            <a:off x="0" y="0"/>
            <a:ext cx="0" cy="0"/>
          </xdr:xfrm>
          <a:graphic>
            <a:graphicData uri="http://schemas.microsoft.com/office/drawing/2010/slicer">
              <sle:slicer xmlns:sle="http://schemas.microsoft.com/office/drawing/2010/slicer" name="Sales&#10;Category 3"/>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DA68B372-91FA-4551-9540-80AF38AE4C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8</xdr:row>
      <xdr:rowOff>434339</xdr:rowOff>
    </xdr:to>
    <mc:AlternateContent xmlns:mc="http://schemas.openxmlformats.org/markup-compatibility/2006" xmlns:sle15="http://schemas.microsoft.com/office/drawing/2012/slicer">
      <mc:Choice Requires="sle15">
        <xdr:graphicFrame macro="">
          <xdr:nvGraphicFramePr>
            <xdr:cNvPr id="2" name="Sales&#10;Agent 2" descr="Filter table for Sales Agent's" title="Slicer">
              <a:extLst>
                <a:ext uri="{FF2B5EF4-FFF2-40B4-BE49-F238E27FC236}">
                  <a16:creationId xmlns:a16="http://schemas.microsoft.com/office/drawing/2014/main" id="{C3440574-758E-44C1-BA6E-E6245DF398F1}"/>
                </a:ext>
              </a:extLst>
            </xdr:cNvPr>
            <xdr:cNvGraphicFramePr/>
          </xdr:nvGraphicFramePr>
          <xdr:xfrm>
            <a:off x="0" y="0"/>
            <a:ext cx="0" cy="0"/>
          </xdr:xfrm>
          <a:graphic>
            <a:graphicData uri="http://schemas.microsoft.com/office/drawing/2010/slicer">
              <sle:slicer xmlns:sle="http://schemas.microsoft.com/office/drawing/2010/slicer" name="Sales&#10;Agent 2"/>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10</xdr:row>
      <xdr:rowOff>150495</xdr:rowOff>
    </xdr:from>
    <xdr:to>
      <xdr:col>16</xdr:col>
      <xdr:colOff>401955</xdr:colOff>
      <xdr:row>13</xdr:row>
      <xdr:rowOff>100013</xdr:rowOff>
    </xdr:to>
    <mc:AlternateContent xmlns:mc="http://schemas.openxmlformats.org/markup-compatibility/2006" xmlns:sle15="http://schemas.microsoft.com/office/drawing/2012/slicer">
      <mc:Choice Requires="sle15">
        <xdr:graphicFrame macro="">
          <xdr:nvGraphicFramePr>
            <xdr:cNvPr id="3" name="Sales&#10;Category 2" descr="filter table for Sales Categories." title="Slicer">
              <a:extLst>
                <a:ext uri="{FF2B5EF4-FFF2-40B4-BE49-F238E27FC236}">
                  <a16:creationId xmlns:a16="http://schemas.microsoft.com/office/drawing/2014/main" id="{53577BCB-8C99-4B01-AFBE-08498E3D23E3}"/>
                </a:ext>
              </a:extLst>
            </xdr:cNvPr>
            <xdr:cNvGraphicFramePr/>
          </xdr:nvGraphicFramePr>
          <xdr:xfrm>
            <a:off x="0" y="0"/>
            <a:ext cx="0" cy="0"/>
          </xdr:xfrm>
          <a:graphic>
            <a:graphicData uri="http://schemas.microsoft.com/office/drawing/2010/slicer">
              <sle:slicer xmlns:sle="http://schemas.microsoft.com/office/drawing/2010/slicer" name="Sales&#10;Category 2"/>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F266F7E9-4810-45CF-998D-25D4D3B95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1" descr="Filter table for Sales Agent's" title="Slicer">
              <a:extLst>
                <a:ext uri="{FF2B5EF4-FFF2-40B4-BE49-F238E27FC236}">
                  <a16:creationId xmlns:a16="http://schemas.microsoft.com/office/drawing/2014/main" id="{F153B7D0-AF78-4F34-A850-DEA680C3F623}"/>
                </a:ext>
              </a:extLst>
            </xdr:cNvPr>
            <xdr:cNvGraphicFramePr/>
          </xdr:nvGraphicFramePr>
          <xdr:xfrm>
            <a:off x="0" y="0"/>
            <a:ext cx="0" cy="0"/>
          </xdr:xfrm>
          <a:graphic>
            <a:graphicData uri="http://schemas.microsoft.com/office/drawing/2010/slicer">
              <sle:slicer xmlns:sle="http://schemas.microsoft.com/office/drawing/2010/slicer" name="Sales&#10;Agent 1"/>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10</xdr:row>
      <xdr:rowOff>561975</xdr:rowOff>
    </xdr:from>
    <xdr:to>
      <xdr:col>16</xdr:col>
      <xdr:colOff>401955</xdr:colOff>
      <xdr:row>15</xdr:row>
      <xdr:rowOff>100013</xdr:rowOff>
    </xdr:to>
    <mc:AlternateContent xmlns:mc="http://schemas.openxmlformats.org/markup-compatibility/2006" xmlns:sle15="http://schemas.microsoft.com/office/drawing/2012/slicer">
      <mc:Choice Requires="sle15">
        <xdr:graphicFrame macro="">
          <xdr:nvGraphicFramePr>
            <xdr:cNvPr id="3" name="Sales&#10;Category 1" descr="filter table for Sales Categories." title="Slicer">
              <a:extLst>
                <a:ext uri="{FF2B5EF4-FFF2-40B4-BE49-F238E27FC236}">
                  <a16:creationId xmlns:a16="http://schemas.microsoft.com/office/drawing/2014/main" id="{CC8FC1B8-5892-46B4-8E0F-A12D625B3D43}"/>
                </a:ext>
              </a:extLst>
            </xdr:cNvPr>
            <xdr:cNvGraphicFramePr/>
          </xdr:nvGraphicFramePr>
          <xdr:xfrm>
            <a:off x="0" y="0"/>
            <a:ext cx="0" cy="0"/>
          </xdr:xfrm>
          <a:graphic>
            <a:graphicData uri="http://schemas.microsoft.com/office/drawing/2010/slicer">
              <sle:slicer xmlns:sle="http://schemas.microsoft.com/office/drawing/2010/slicer" name="Sales&#10;Category 1"/>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D44FA3D6-0416-49E6-B1D2-C8CB6CDEE6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10</xdr:row>
      <xdr:rowOff>22859</xdr:rowOff>
    </xdr:to>
    <mc:AlternateContent xmlns:mc="http://schemas.openxmlformats.org/markup-compatibility/2006" xmlns:sle15="http://schemas.microsoft.com/office/drawing/2012/slicer">
      <mc:Choice Requires="sle15">
        <xdr:graphicFrame macro="">
          <xdr:nvGraphicFramePr>
            <xdr:cNvPr id="12" name="Sales&#10;Agent" descr="Filter table for Sales Agent's" title="Slicer">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microsoft.com/office/drawing/2010/slicer">
              <sle:slicer xmlns:sle="http://schemas.microsoft.com/office/drawing/2010/slicer" name="Sales&#10;Agent"/>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12</xdr:row>
      <xdr:rowOff>150495</xdr:rowOff>
    </xdr:from>
    <xdr:to>
      <xdr:col>16</xdr:col>
      <xdr:colOff>401955</xdr:colOff>
      <xdr:row>17</xdr:row>
      <xdr:rowOff>100013</xdr:rowOff>
    </xdr:to>
    <mc:AlternateContent xmlns:mc="http://schemas.openxmlformats.org/markup-compatibility/2006" xmlns:sle15="http://schemas.microsoft.com/office/drawing/2012/slicer">
      <mc:Choice Requires="sle15">
        <xdr:graphicFrame macro="">
          <xdr:nvGraphicFramePr>
            <xdr:cNvPr id="14" name="Sales&#10;Category" descr="filter table for Sales Categories." title="Slicer">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microsoft.com/office/drawing/2010/slicer">
              <sle:slicer xmlns:sle="http://schemas.microsoft.com/office/drawing/2010/slicer" name="Sales&#10;Category"/>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3" name="Picture 2">
          <a:extLst>
            <a:ext uri="{FF2B5EF4-FFF2-40B4-BE49-F238E27FC236}">
              <a16:creationId xmlns:a16="http://schemas.microsoft.com/office/drawing/2014/main" id="{9B728077-6CAD-459F-94F0-271CC31641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2808" y="0"/>
          <a:ext cx="2187618" cy="11814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11</xdr:col>
      <xdr:colOff>927735</xdr:colOff>
      <xdr:row>3</xdr:row>
      <xdr:rowOff>68580</xdr:rowOff>
    </xdr:from>
    <xdr:to>
      <xdr:col>16</xdr:col>
      <xdr:colOff>104775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30" descr="Filter table for Sales Agent's" title="Slicer">
              <a:extLst>
                <a:ext uri="{FF2B5EF4-FFF2-40B4-BE49-F238E27FC236}">
                  <a16:creationId xmlns:a16="http://schemas.microsoft.com/office/drawing/2014/main" id="{38347D1B-88B1-40DB-A7A0-211124016650}"/>
                </a:ext>
              </a:extLst>
            </xdr:cNvPr>
            <xdr:cNvGraphicFramePr/>
          </xdr:nvGraphicFramePr>
          <xdr:xfrm>
            <a:off x="0" y="0"/>
            <a:ext cx="0" cy="0"/>
          </xdr:xfrm>
          <a:graphic>
            <a:graphicData uri="http://schemas.microsoft.com/office/drawing/2010/slicer">
              <sle:slicer xmlns:sle="http://schemas.microsoft.com/office/drawing/2010/slicer" name="Sales&#10;Agent 30"/>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12</xdr:col>
      <xdr:colOff>13335</xdr:colOff>
      <xdr:row>12</xdr:row>
      <xdr:rowOff>150495</xdr:rowOff>
    </xdr:from>
    <xdr:to>
      <xdr:col>16</xdr:col>
      <xdr:colOff>142875</xdr:colOff>
      <xdr:row>18</xdr:row>
      <xdr:rowOff>100013</xdr:rowOff>
    </xdr:to>
    <mc:AlternateContent xmlns:mc="http://schemas.openxmlformats.org/markup-compatibility/2006" xmlns:sle15="http://schemas.microsoft.com/office/drawing/2012/slicer">
      <mc:Choice Requires="sle15">
        <xdr:graphicFrame macro="">
          <xdr:nvGraphicFramePr>
            <xdr:cNvPr id="3" name="Sales&#10;Category 30" descr="filter table for Sales Categories." title="Slicer">
              <a:extLst>
                <a:ext uri="{FF2B5EF4-FFF2-40B4-BE49-F238E27FC236}">
                  <a16:creationId xmlns:a16="http://schemas.microsoft.com/office/drawing/2014/main" id="{F791BBD5-C6AC-4ABD-B595-21FF4CC4BD7F}"/>
                </a:ext>
              </a:extLst>
            </xdr:cNvPr>
            <xdr:cNvGraphicFramePr/>
          </xdr:nvGraphicFramePr>
          <xdr:xfrm>
            <a:off x="0" y="0"/>
            <a:ext cx="0" cy="0"/>
          </xdr:xfrm>
          <a:graphic>
            <a:graphicData uri="http://schemas.microsoft.com/office/drawing/2010/slicer">
              <sle:slicer xmlns:sle="http://schemas.microsoft.com/office/drawing/2010/slicer" name="Sales&#10;Category 30"/>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88780076-6208-4D10-B5F2-FC1334DB8D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86728" y="0"/>
          <a:ext cx="2187618" cy="11814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13</xdr:col>
      <xdr:colOff>36195</xdr:colOff>
      <xdr:row>3</xdr:row>
      <xdr:rowOff>68580</xdr:rowOff>
    </xdr:from>
    <xdr:to>
      <xdr:col>16</xdr:col>
      <xdr:colOff>264795</xdr:colOff>
      <xdr:row>10</xdr:row>
      <xdr:rowOff>22859</xdr:rowOff>
    </xdr:to>
    <mc:AlternateContent xmlns:mc="http://schemas.openxmlformats.org/markup-compatibility/2006" xmlns:sle15="http://schemas.microsoft.com/office/drawing/2012/slicer">
      <mc:Choice Requires="sle15">
        <xdr:graphicFrame macro="">
          <xdr:nvGraphicFramePr>
            <xdr:cNvPr id="2" name="Sales&#10;Agent 29" descr="Filter table for Sales Agent's" title="Slicer">
              <a:extLst>
                <a:ext uri="{FF2B5EF4-FFF2-40B4-BE49-F238E27FC236}">
                  <a16:creationId xmlns:a16="http://schemas.microsoft.com/office/drawing/2014/main" id="{34AE8E69-0C51-4A16-8C93-4E9EFA7CD32A}"/>
                </a:ext>
              </a:extLst>
            </xdr:cNvPr>
            <xdr:cNvGraphicFramePr/>
          </xdr:nvGraphicFramePr>
          <xdr:xfrm>
            <a:off x="0" y="0"/>
            <a:ext cx="0" cy="0"/>
          </xdr:xfrm>
          <a:graphic>
            <a:graphicData uri="http://schemas.microsoft.com/office/drawing/2010/slicer">
              <sle:slicer xmlns:sle="http://schemas.microsoft.com/office/drawing/2010/slicer" name="Sales&#10;Agent 29"/>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74295</xdr:colOff>
      <xdr:row>11</xdr:row>
      <xdr:rowOff>356235</xdr:rowOff>
    </xdr:from>
    <xdr:to>
      <xdr:col>16</xdr:col>
      <xdr:colOff>302895</xdr:colOff>
      <xdr:row>17</xdr:row>
      <xdr:rowOff>100013</xdr:rowOff>
    </xdr:to>
    <mc:AlternateContent xmlns:mc="http://schemas.openxmlformats.org/markup-compatibility/2006" xmlns:sle15="http://schemas.microsoft.com/office/drawing/2012/slicer">
      <mc:Choice Requires="sle15">
        <xdr:graphicFrame macro="">
          <xdr:nvGraphicFramePr>
            <xdr:cNvPr id="3" name="Sales&#10;Category 29" descr="filter table for Sales Categories." title="Slicer">
              <a:extLst>
                <a:ext uri="{FF2B5EF4-FFF2-40B4-BE49-F238E27FC236}">
                  <a16:creationId xmlns:a16="http://schemas.microsoft.com/office/drawing/2014/main" id="{C472525F-95F6-406A-82EF-5FC91229D7EF}"/>
                </a:ext>
              </a:extLst>
            </xdr:cNvPr>
            <xdr:cNvGraphicFramePr/>
          </xdr:nvGraphicFramePr>
          <xdr:xfrm>
            <a:off x="0" y="0"/>
            <a:ext cx="0" cy="0"/>
          </xdr:xfrm>
          <a:graphic>
            <a:graphicData uri="http://schemas.microsoft.com/office/drawing/2010/slicer">
              <sle:slicer xmlns:sle="http://schemas.microsoft.com/office/drawing/2010/slicer" name="Sales&#10;Category 29"/>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F0168554-44AB-4F4C-8E59-58FBDAD0E5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86728" y="0"/>
          <a:ext cx="2187618" cy="11814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13</xdr:col>
      <xdr:colOff>36195</xdr:colOff>
      <xdr:row>3</xdr:row>
      <xdr:rowOff>68580</xdr:rowOff>
    </xdr:from>
    <xdr:to>
      <xdr:col>16</xdr:col>
      <xdr:colOff>264795</xdr:colOff>
      <xdr:row>9</xdr:row>
      <xdr:rowOff>22859</xdr:rowOff>
    </xdr:to>
    <mc:AlternateContent xmlns:mc="http://schemas.openxmlformats.org/markup-compatibility/2006" xmlns:sle15="http://schemas.microsoft.com/office/drawing/2012/slicer">
      <mc:Choice Requires="sle15">
        <xdr:graphicFrame macro="">
          <xdr:nvGraphicFramePr>
            <xdr:cNvPr id="2" name="Sales&#10;Agent 28" descr="Filter table for Sales Agent's" title="Slicer">
              <a:extLst>
                <a:ext uri="{FF2B5EF4-FFF2-40B4-BE49-F238E27FC236}">
                  <a16:creationId xmlns:a16="http://schemas.microsoft.com/office/drawing/2014/main" id="{F346BB6B-D38E-46D4-9609-52FE891CD570}"/>
                </a:ext>
              </a:extLst>
            </xdr:cNvPr>
            <xdr:cNvGraphicFramePr/>
          </xdr:nvGraphicFramePr>
          <xdr:xfrm>
            <a:off x="0" y="0"/>
            <a:ext cx="0" cy="0"/>
          </xdr:xfrm>
          <a:graphic>
            <a:graphicData uri="http://schemas.microsoft.com/office/drawing/2010/slicer">
              <sle:slicer xmlns:sle="http://schemas.microsoft.com/office/drawing/2010/slicer" name="Sales&#10;Agent 28"/>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74295</xdr:colOff>
      <xdr:row>11</xdr:row>
      <xdr:rowOff>150495</xdr:rowOff>
    </xdr:from>
    <xdr:to>
      <xdr:col>16</xdr:col>
      <xdr:colOff>302895</xdr:colOff>
      <xdr:row>16</xdr:row>
      <xdr:rowOff>100013</xdr:rowOff>
    </xdr:to>
    <mc:AlternateContent xmlns:mc="http://schemas.openxmlformats.org/markup-compatibility/2006" xmlns:sle15="http://schemas.microsoft.com/office/drawing/2012/slicer">
      <mc:Choice Requires="sle15">
        <xdr:graphicFrame macro="">
          <xdr:nvGraphicFramePr>
            <xdr:cNvPr id="3" name="Sales&#10;Category 28" descr="filter table for Sales Categories." title="Slicer">
              <a:extLst>
                <a:ext uri="{FF2B5EF4-FFF2-40B4-BE49-F238E27FC236}">
                  <a16:creationId xmlns:a16="http://schemas.microsoft.com/office/drawing/2014/main" id="{CCAD74B3-E117-43ED-8DB1-AD08A4A03B5B}"/>
                </a:ext>
              </a:extLst>
            </xdr:cNvPr>
            <xdr:cNvGraphicFramePr/>
          </xdr:nvGraphicFramePr>
          <xdr:xfrm>
            <a:off x="0" y="0"/>
            <a:ext cx="0" cy="0"/>
          </xdr:xfrm>
          <a:graphic>
            <a:graphicData uri="http://schemas.microsoft.com/office/drawing/2010/slicer">
              <sle:slicer xmlns:sle="http://schemas.microsoft.com/office/drawing/2010/slicer" name="Sales&#10;Category 28"/>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8A027F35-247E-4167-9E38-D248EF5FA6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86728" y="0"/>
          <a:ext cx="2187618" cy="11814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13</xdr:col>
      <xdr:colOff>36195</xdr:colOff>
      <xdr:row>3</xdr:row>
      <xdr:rowOff>68580</xdr:rowOff>
    </xdr:from>
    <xdr:to>
      <xdr:col>16</xdr:col>
      <xdr:colOff>264795</xdr:colOff>
      <xdr:row>9</xdr:row>
      <xdr:rowOff>22859</xdr:rowOff>
    </xdr:to>
    <mc:AlternateContent xmlns:mc="http://schemas.openxmlformats.org/markup-compatibility/2006" xmlns:sle15="http://schemas.microsoft.com/office/drawing/2012/slicer">
      <mc:Choice Requires="sle15">
        <xdr:graphicFrame macro="">
          <xdr:nvGraphicFramePr>
            <xdr:cNvPr id="2" name="Sales&#10;Agent 27" descr="Filter table for Sales Agent's" title="Slicer">
              <a:extLst>
                <a:ext uri="{FF2B5EF4-FFF2-40B4-BE49-F238E27FC236}">
                  <a16:creationId xmlns:a16="http://schemas.microsoft.com/office/drawing/2014/main" id="{22BE82A7-3082-44D5-ADA2-F3C65BF929A0}"/>
                </a:ext>
              </a:extLst>
            </xdr:cNvPr>
            <xdr:cNvGraphicFramePr/>
          </xdr:nvGraphicFramePr>
          <xdr:xfrm>
            <a:off x="0" y="0"/>
            <a:ext cx="0" cy="0"/>
          </xdr:xfrm>
          <a:graphic>
            <a:graphicData uri="http://schemas.microsoft.com/office/drawing/2010/slicer">
              <sle:slicer xmlns:sle="http://schemas.microsoft.com/office/drawing/2010/slicer" name="Sales&#10;Agent 27"/>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74295</xdr:colOff>
      <xdr:row>10</xdr:row>
      <xdr:rowOff>356235</xdr:rowOff>
    </xdr:from>
    <xdr:to>
      <xdr:col>16</xdr:col>
      <xdr:colOff>302895</xdr:colOff>
      <xdr:row>15</xdr:row>
      <xdr:rowOff>100013</xdr:rowOff>
    </xdr:to>
    <mc:AlternateContent xmlns:mc="http://schemas.openxmlformats.org/markup-compatibility/2006" xmlns:sle15="http://schemas.microsoft.com/office/drawing/2012/slicer">
      <mc:Choice Requires="sle15">
        <xdr:graphicFrame macro="">
          <xdr:nvGraphicFramePr>
            <xdr:cNvPr id="3" name="Sales&#10;Category 27" descr="filter table for Sales Categories." title="Slicer">
              <a:extLst>
                <a:ext uri="{FF2B5EF4-FFF2-40B4-BE49-F238E27FC236}">
                  <a16:creationId xmlns:a16="http://schemas.microsoft.com/office/drawing/2014/main" id="{39F8AACB-4F16-4638-AD82-258EAD886D03}"/>
                </a:ext>
              </a:extLst>
            </xdr:cNvPr>
            <xdr:cNvGraphicFramePr/>
          </xdr:nvGraphicFramePr>
          <xdr:xfrm>
            <a:off x="0" y="0"/>
            <a:ext cx="0" cy="0"/>
          </xdr:xfrm>
          <a:graphic>
            <a:graphicData uri="http://schemas.microsoft.com/office/drawing/2010/slicer">
              <sle:slicer xmlns:sle="http://schemas.microsoft.com/office/drawing/2010/slicer" name="Sales&#10;Category 27"/>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1045189D-A434-4048-A8CD-58522C2E54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86728" y="0"/>
          <a:ext cx="2187618" cy="118141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13</xdr:col>
      <xdr:colOff>36195</xdr:colOff>
      <xdr:row>3</xdr:row>
      <xdr:rowOff>68580</xdr:rowOff>
    </xdr:from>
    <xdr:to>
      <xdr:col>16</xdr:col>
      <xdr:colOff>264795</xdr:colOff>
      <xdr:row>9</xdr:row>
      <xdr:rowOff>22859</xdr:rowOff>
    </xdr:to>
    <mc:AlternateContent xmlns:mc="http://schemas.openxmlformats.org/markup-compatibility/2006" xmlns:sle15="http://schemas.microsoft.com/office/drawing/2012/slicer">
      <mc:Choice Requires="sle15">
        <xdr:graphicFrame macro="">
          <xdr:nvGraphicFramePr>
            <xdr:cNvPr id="2" name="Sales&#10;Agent 26" descr="Filter table for Sales Agent's" title="Slicer">
              <a:extLst>
                <a:ext uri="{FF2B5EF4-FFF2-40B4-BE49-F238E27FC236}">
                  <a16:creationId xmlns:a16="http://schemas.microsoft.com/office/drawing/2014/main" id="{5FF6D103-7007-4736-8C9F-8FD221A14EC1}"/>
                </a:ext>
              </a:extLst>
            </xdr:cNvPr>
            <xdr:cNvGraphicFramePr/>
          </xdr:nvGraphicFramePr>
          <xdr:xfrm>
            <a:off x="0" y="0"/>
            <a:ext cx="0" cy="0"/>
          </xdr:xfrm>
          <a:graphic>
            <a:graphicData uri="http://schemas.microsoft.com/office/drawing/2010/slicer">
              <sle:slicer xmlns:sle="http://schemas.microsoft.com/office/drawing/2010/slicer" name="Sales&#10;Agent 26"/>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74295</xdr:colOff>
      <xdr:row>10</xdr:row>
      <xdr:rowOff>356235</xdr:rowOff>
    </xdr:from>
    <xdr:to>
      <xdr:col>16</xdr:col>
      <xdr:colOff>302895</xdr:colOff>
      <xdr:row>14</xdr:row>
      <xdr:rowOff>100013</xdr:rowOff>
    </xdr:to>
    <mc:AlternateContent xmlns:mc="http://schemas.openxmlformats.org/markup-compatibility/2006" xmlns:sle15="http://schemas.microsoft.com/office/drawing/2012/slicer">
      <mc:Choice Requires="sle15">
        <xdr:graphicFrame macro="">
          <xdr:nvGraphicFramePr>
            <xdr:cNvPr id="3" name="Sales&#10;Category 26" descr="filter table for Sales Categories." title="Slicer">
              <a:extLst>
                <a:ext uri="{FF2B5EF4-FFF2-40B4-BE49-F238E27FC236}">
                  <a16:creationId xmlns:a16="http://schemas.microsoft.com/office/drawing/2014/main" id="{388F1106-E039-4600-98F4-62F77422BC04}"/>
                </a:ext>
              </a:extLst>
            </xdr:cNvPr>
            <xdr:cNvGraphicFramePr/>
          </xdr:nvGraphicFramePr>
          <xdr:xfrm>
            <a:off x="0" y="0"/>
            <a:ext cx="0" cy="0"/>
          </xdr:xfrm>
          <a:graphic>
            <a:graphicData uri="http://schemas.microsoft.com/office/drawing/2010/slicer">
              <sle:slicer xmlns:sle="http://schemas.microsoft.com/office/drawing/2010/slicer" name="Sales&#10;Category 26"/>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D4047FDE-D1DD-49F7-AE6A-EEC58BFA4D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135255</xdr:colOff>
      <xdr:row>3</xdr:row>
      <xdr:rowOff>68580</xdr:rowOff>
    </xdr:from>
    <xdr:to>
      <xdr:col>16</xdr:col>
      <xdr:colOff>363855</xdr:colOff>
      <xdr:row>8</xdr:row>
      <xdr:rowOff>434339</xdr:rowOff>
    </xdr:to>
    <mc:AlternateContent xmlns:mc="http://schemas.openxmlformats.org/markup-compatibility/2006" xmlns:sle15="http://schemas.microsoft.com/office/drawing/2012/slicer">
      <mc:Choice Requires="sle15">
        <xdr:graphicFrame macro="">
          <xdr:nvGraphicFramePr>
            <xdr:cNvPr id="2" name="Sales&#10;Agent 25" descr="Filter table for Sales Agent's" title="Slicer">
              <a:extLst>
                <a:ext uri="{FF2B5EF4-FFF2-40B4-BE49-F238E27FC236}">
                  <a16:creationId xmlns:a16="http://schemas.microsoft.com/office/drawing/2014/main" id="{2366669C-3E2B-4058-B8A7-711D66E7F795}"/>
                </a:ext>
              </a:extLst>
            </xdr:cNvPr>
            <xdr:cNvGraphicFramePr/>
          </xdr:nvGraphicFramePr>
          <xdr:xfrm>
            <a:off x="0" y="0"/>
            <a:ext cx="0" cy="0"/>
          </xdr:xfrm>
          <a:graphic>
            <a:graphicData uri="http://schemas.microsoft.com/office/drawing/2010/slicer">
              <sle:slicer xmlns:sle="http://schemas.microsoft.com/office/drawing/2010/slicer" name="Sales&#10;Agent 25"/>
            </a:graphicData>
          </a:graphic>
        </xdr:graphicFrame>
      </mc:Choice>
      <mc:Fallback xmlns="">
        <xdr:sp macro="" textlink="">
          <xdr:nvSpPr>
            <xdr:cNvPr id="0" name=""/>
            <xdr:cNvSpPr>
              <a:spLocks noTextEdit="1"/>
            </xdr:cNvSpPr>
          </xdr:nvSpPr>
          <xdr:spPr>
            <a:xfrm>
              <a:off x="12357735" y="861060"/>
              <a:ext cx="1714500" cy="15468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13</xdr:col>
      <xdr:colOff>173355</xdr:colOff>
      <xdr:row>9</xdr:row>
      <xdr:rowOff>150495</xdr:rowOff>
    </xdr:from>
    <xdr:to>
      <xdr:col>16</xdr:col>
      <xdr:colOff>401955</xdr:colOff>
      <xdr:row>12</xdr:row>
      <xdr:rowOff>511493</xdr:rowOff>
    </xdr:to>
    <mc:AlternateContent xmlns:mc="http://schemas.openxmlformats.org/markup-compatibility/2006" xmlns:sle15="http://schemas.microsoft.com/office/drawing/2012/slicer">
      <mc:Choice Requires="sle15">
        <xdr:graphicFrame macro="">
          <xdr:nvGraphicFramePr>
            <xdr:cNvPr id="3" name="Sales&#10;Category 25" descr="filter table for Sales Categories." title="Slicer">
              <a:extLst>
                <a:ext uri="{FF2B5EF4-FFF2-40B4-BE49-F238E27FC236}">
                  <a16:creationId xmlns:a16="http://schemas.microsoft.com/office/drawing/2014/main" id="{A74FC6BB-9D5F-4C32-998A-A63594C71775}"/>
                </a:ext>
              </a:extLst>
            </xdr:cNvPr>
            <xdr:cNvGraphicFramePr/>
          </xdr:nvGraphicFramePr>
          <xdr:xfrm>
            <a:off x="0" y="0"/>
            <a:ext cx="0" cy="0"/>
          </xdr:xfrm>
          <a:graphic>
            <a:graphicData uri="http://schemas.microsoft.com/office/drawing/2010/slicer">
              <sle:slicer xmlns:sle="http://schemas.microsoft.com/office/drawing/2010/slicer" name="Sales&#10;Category 25"/>
            </a:graphicData>
          </a:graphic>
        </xdr:graphicFrame>
      </mc:Choice>
      <mc:Fallback xmlns="">
        <xdr:sp macro="" textlink="">
          <xdr:nvSpPr>
            <xdr:cNvPr id="0" name=""/>
            <xdr:cNvSpPr>
              <a:spLocks noTextEdit="1"/>
            </xdr:cNvSpPr>
          </xdr:nvSpPr>
          <xdr:spPr>
            <a:xfrm>
              <a:off x="12395835" y="2947035"/>
              <a:ext cx="1714500" cy="13896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8</xdr:col>
      <xdr:colOff>398048</xdr:colOff>
      <xdr:row>0</xdr:row>
      <xdr:rowOff>0</xdr:rowOff>
    </xdr:from>
    <xdr:to>
      <xdr:col>10</xdr:col>
      <xdr:colOff>703526</xdr:colOff>
      <xdr:row>4</xdr:row>
      <xdr:rowOff>183194</xdr:rowOff>
    </xdr:to>
    <xdr:pic>
      <xdr:nvPicPr>
        <xdr:cNvPr id="4" name="Picture 3">
          <a:extLst>
            <a:ext uri="{FF2B5EF4-FFF2-40B4-BE49-F238E27FC236}">
              <a16:creationId xmlns:a16="http://schemas.microsoft.com/office/drawing/2014/main" id="{A733C98A-611C-4670-888F-5F34A25C10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7668" y="0"/>
          <a:ext cx="2187618" cy="1181414"/>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 xr10:uid="{00000000-0013-0000-FFFF-FFFF01000000}" sourceName="Customer Contact">
  <extLst>
    <x:ext xmlns:x15="http://schemas.microsoft.com/office/spreadsheetml/2010/11/main" uri="{2F2917AC-EB37-4324-AD4E-5DD8C200BD13}">
      <x15:tableSlicerCache tableId="2" column="2"/>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 xr10:uid="{00000000-0013-0000-FFFF-FFFF0A000000}" sourceName="Lead Source">
  <extLst>
    <x:ext xmlns:x15="http://schemas.microsoft.com/office/spreadsheetml/2010/11/main" uri="{2F2917AC-EB37-4324-AD4E-5DD8C200BD13}">
      <x15:tableSlicerCache tableId="5" column="4"/>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 xr10:uid="{00000000-0013-0000-FFFF-FFFF0B000000}" sourceName="Customer Contact">
  <extLst>
    <x:ext xmlns:x15="http://schemas.microsoft.com/office/spreadsheetml/2010/11/main" uri="{2F2917AC-EB37-4324-AD4E-5DD8C200BD13}">
      <x15:tableSlicerCache tableId="6" column="2"/>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 xr10:uid="{00000000-0013-0000-FFFF-FFFF0C000000}" sourceName="Lead Source">
  <extLst>
    <x:ext xmlns:x15="http://schemas.microsoft.com/office/spreadsheetml/2010/11/main" uri="{2F2917AC-EB37-4324-AD4E-5DD8C200BD13}">
      <x15:tableSlicerCache tableId="6" column="4"/>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 xr10:uid="{F440FBD4-40E0-4305-A04C-9C4D0732BA4E}" sourceName="Customer Contact">
  <extLst>
    <x:ext xmlns:x15="http://schemas.microsoft.com/office/spreadsheetml/2010/11/main" uri="{2F2917AC-EB37-4324-AD4E-5DD8C200BD13}">
      <x15:tableSlicerCache tableId="7" column="2"/>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 xr10:uid="{3AB62BE3-6168-4E26-AA66-ABDB5408B358}" sourceName="Lead Source">
  <extLst>
    <x:ext xmlns:x15="http://schemas.microsoft.com/office/spreadsheetml/2010/11/main" uri="{2F2917AC-EB37-4324-AD4E-5DD8C200BD13}">
      <x15:tableSlicerCache tableId="7" column="4"/>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 xr10:uid="{2700E9D9-AD04-48FE-87B7-51EE5DADD7B5}" sourceName="Customer Contact">
  <extLst>
    <x:ext xmlns:x15="http://schemas.microsoft.com/office/spreadsheetml/2010/11/main" uri="{2F2917AC-EB37-4324-AD4E-5DD8C200BD13}">
      <x15:tableSlicerCache tableId="8" column="2"/>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 xr10:uid="{8260625D-3F9A-4504-942F-ACD504086208}" sourceName="Lead Source">
  <extLst>
    <x:ext xmlns:x15="http://schemas.microsoft.com/office/spreadsheetml/2010/11/main" uri="{2F2917AC-EB37-4324-AD4E-5DD8C200BD13}">
      <x15:tableSlicerCache tableId="8" column="4"/>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 xr10:uid="{9DAFD6C3-6B56-437C-B4F5-F11A2B8E4730}" sourceName="Customer Contact">
  <extLst>
    <x:ext xmlns:x15="http://schemas.microsoft.com/office/spreadsheetml/2010/11/main" uri="{2F2917AC-EB37-4324-AD4E-5DD8C200BD13}">
      <x15:tableSlicerCache tableId="9" column="2"/>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 xr10:uid="{0C5F4050-3A4D-48A0-8812-64AE05018F49}" sourceName="Lead Source">
  <extLst>
    <x:ext xmlns:x15="http://schemas.microsoft.com/office/spreadsheetml/2010/11/main" uri="{2F2917AC-EB37-4324-AD4E-5DD8C200BD13}">
      <x15:tableSlicerCache tableId="9" column="4"/>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 xr10:uid="{AFEAE591-5ACE-4108-B7B8-CD8A9B1B96F2}" sourceName="Customer Contact">
  <extLst>
    <x:ext xmlns:x15="http://schemas.microsoft.com/office/spreadsheetml/2010/11/main" uri="{2F2917AC-EB37-4324-AD4E-5DD8C200BD13}">
      <x15:tableSlicerCache tableId="10"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 xr10:uid="{00000000-0013-0000-FFFF-FFFF02000000}" sourceName="Lead Source">
  <extLst>
    <x:ext xmlns:x15="http://schemas.microsoft.com/office/spreadsheetml/2010/11/main" uri="{2F2917AC-EB37-4324-AD4E-5DD8C200BD13}">
      <x15:tableSlicerCache tableId="2" column="4"/>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 xr10:uid="{74F5764D-EB72-4E44-9BB4-AB6CA98806AD}" sourceName="Lead Source">
  <extLst>
    <x:ext xmlns:x15="http://schemas.microsoft.com/office/spreadsheetml/2010/11/main" uri="{2F2917AC-EB37-4324-AD4E-5DD8C200BD13}">
      <x15:tableSlicerCache tableId="10" column="4"/>
    </x:ext>
  </extLst>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 xr10:uid="{B705CDCC-00D3-41F7-BEB0-8F5ED547AE1F}" sourceName="Customer Contact">
  <extLst>
    <x:ext xmlns:x15="http://schemas.microsoft.com/office/spreadsheetml/2010/11/main" uri="{2F2917AC-EB37-4324-AD4E-5DD8C200BD13}">
      <x15:tableSlicerCache tableId="11" column="2"/>
    </x:ext>
  </extLst>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 xr10:uid="{86204B7D-9CAD-441F-82D8-F1E4BFDB4A28}" sourceName="Lead Source">
  <extLst>
    <x:ext xmlns:x15="http://schemas.microsoft.com/office/spreadsheetml/2010/11/main" uri="{2F2917AC-EB37-4324-AD4E-5DD8C200BD13}">
      <x15:tableSlicerCache tableId="11" column="4"/>
    </x:ext>
  </extLst>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 xr10:uid="{FE821172-F41F-4C23-97D0-83D89071E427}" sourceName="Customer Contact">
  <extLst>
    <x:ext xmlns:x15="http://schemas.microsoft.com/office/spreadsheetml/2010/11/main" uri="{2F2917AC-EB37-4324-AD4E-5DD8C200BD13}">
      <x15:tableSlicerCache tableId="12" column="2"/>
    </x:ext>
  </extLst>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 xr10:uid="{9C76B125-771F-411C-B2CD-350218036FBD}" sourceName="Lead Source">
  <extLst>
    <x:ext xmlns:x15="http://schemas.microsoft.com/office/spreadsheetml/2010/11/main" uri="{2F2917AC-EB37-4324-AD4E-5DD8C200BD13}">
      <x15:tableSlicerCache tableId="12" column="4"/>
    </x:ext>
  </extLst>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 xr10:uid="{38CC4C98-66AC-4F28-8ADB-FF48EDDA719F}" sourceName="Customer Contact">
  <extLst>
    <x:ext xmlns:x15="http://schemas.microsoft.com/office/spreadsheetml/2010/11/main" uri="{2F2917AC-EB37-4324-AD4E-5DD8C200BD13}">
      <x15:tableSlicerCache tableId="13" column="2"/>
    </x:ext>
  </extLst>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 xr10:uid="{F3C3225F-C345-40A8-BD94-BC0EFDEC2ABA}" sourceName="Lead Source">
  <extLst>
    <x:ext xmlns:x15="http://schemas.microsoft.com/office/spreadsheetml/2010/11/main" uri="{2F2917AC-EB37-4324-AD4E-5DD8C200BD13}">
      <x15:tableSlicerCache tableId="13" column="4"/>
    </x:ext>
  </extLst>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 xr10:uid="{CD45CE56-D2AD-47B2-9B56-62ACE77A808A}" sourceName="Customer Contact">
  <extLst>
    <x:ext xmlns:x15="http://schemas.microsoft.com/office/spreadsheetml/2010/11/main" uri="{2F2917AC-EB37-4324-AD4E-5DD8C200BD13}">
      <x15:tableSlicerCache tableId="14" column="2"/>
    </x:ext>
  </extLst>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 xr10:uid="{26A8486C-6775-41C5-B40C-AAFCC32991A3}" sourceName="Lead Source">
  <extLst>
    <x:ext xmlns:x15="http://schemas.microsoft.com/office/spreadsheetml/2010/11/main" uri="{2F2917AC-EB37-4324-AD4E-5DD8C200BD13}">
      <x15:tableSlicerCache tableId="14" column="4"/>
    </x:ext>
  </extLst>
</slicerCacheDefinition>
</file>

<file path=xl/slicerCaches/slicerCache2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 xr10:uid="{A7FB5870-C714-47F5-B0B3-EC132A01A7A9}" sourceName="Customer Contact">
  <extLst>
    <x:ext xmlns:x15="http://schemas.microsoft.com/office/spreadsheetml/2010/11/main" uri="{2F2917AC-EB37-4324-AD4E-5DD8C200BD13}">
      <x15:tableSlicerCache tableId="15"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 xr10:uid="{00000000-0013-0000-FFFF-FFFF03000000}" sourceName="Customer Contact">
  <extLst>
    <x:ext xmlns:x15="http://schemas.microsoft.com/office/spreadsheetml/2010/11/main" uri="{2F2917AC-EB37-4324-AD4E-5DD8C200BD13}">
      <x15:tableSlicerCache tableId="1" column="2"/>
    </x:ext>
  </extLst>
</slicerCacheDefinition>
</file>

<file path=xl/slicerCaches/slicerCache3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 xr10:uid="{54FB0F42-5370-44E9-8C17-40728BE95A28}" sourceName="Lead Source">
  <extLst>
    <x:ext xmlns:x15="http://schemas.microsoft.com/office/spreadsheetml/2010/11/main" uri="{2F2917AC-EB37-4324-AD4E-5DD8C200BD13}">
      <x15:tableSlicerCache tableId="15" column="4"/>
    </x:ext>
  </extLst>
</slicerCacheDefinition>
</file>

<file path=xl/slicerCaches/slicerCache3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 xr10:uid="{AA80FFAC-B16C-437A-8AC2-55B8126C3910}" sourceName="Customer Contact">
  <extLst>
    <x:ext xmlns:x15="http://schemas.microsoft.com/office/spreadsheetml/2010/11/main" uri="{2F2917AC-EB37-4324-AD4E-5DD8C200BD13}">
      <x15:tableSlicerCache tableId="16" column="2"/>
    </x:ext>
  </extLst>
</slicerCacheDefinition>
</file>

<file path=xl/slicerCaches/slicerCache3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 xr10:uid="{62CCAF53-82B8-4BD9-8AC5-CF1C7D71274E}" sourceName="Lead Source">
  <extLst>
    <x:ext xmlns:x15="http://schemas.microsoft.com/office/spreadsheetml/2010/11/main" uri="{2F2917AC-EB37-4324-AD4E-5DD8C200BD13}">
      <x15:tableSlicerCache tableId="16" column="4"/>
    </x:ext>
  </extLst>
</slicerCacheDefinition>
</file>

<file path=xl/slicerCaches/slicerCache3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 xr10:uid="{ED105953-44A3-4DFC-8BA6-D8AD97B0F070}" sourceName="Customer Contact">
  <extLst>
    <x:ext xmlns:x15="http://schemas.microsoft.com/office/spreadsheetml/2010/11/main" uri="{2F2917AC-EB37-4324-AD4E-5DD8C200BD13}">
      <x15:tableSlicerCache tableId="17" column="2"/>
    </x:ext>
  </extLst>
</slicerCacheDefinition>
</file>

<file path=xl/slicerCaches/slicerCache3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 xr10:uid="{13AC198F-BD8A-4DD7-9894-42324F924758}" sourceName="Lead Source">
  <extLst>
    <x:ext xmlns:x15="http://schemas.microsoft.com/office/spreadsheetml/2010/11/main" uri="{2F2917AC-EB37-4324-AD4E-5DD8C200BD13}">
      <x15:tableSlicerCache tableId="17" column="4"/>
    </x:ext>
  </extLst>
</slicerCacheDefinition>
</file>

<file path=xl/slicerCaches/slicerCache3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 xr10:uid="{420CD1AD-EA19-48F6-86F5-29C2E6F2BA95}" sourceName="Customer Contact">
  <extLst>
    <x:ext xmlns:x15="http://schemas.microsoft.com/office/spreadsheetml/2010/11/main" uri="{2F2917AC-EB37-4324-AD4E-5DD8C200BD13}">
      <x15:tableSlicerCache tableId="18" column="2"/>
    </x:ext>
  </extLst>
</slicerCacheDefinition>
</file>

<file path=xl/slicerCaches/slicerCache3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 xr10:uid="{DFB2C955-FBDF-4D68-83A8-382E40D186CE}" sourceName="Lead Source">
  <extLst>
    <x:ext xmlns:x15="http://schemas.microsoft.com/office/spreadsheetml/2010/11/main" uri="{2F2917AC-EB37-4324-AD4E-5DD8C200BD13}">
      <x15:tableSlicerCache tableId="18" column="4"/>
    </x:ext>
  </extLst>
</slicerCacheDefinition>
</file>

<file path=xl/slicerCaches/slicerCache3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 xr10:uid="{ED2060C4-807C-4EAA-B3A5-A8443378C603}" sourceName="Customer Contact">
  <extLst>
    <x:ext xmlns:x15="http://schemas.microsoft.com/office/spreadsheetml/2010/11/main" uri="{2F2917AC-EB37-4324-AD4E-5DD8C200BD13}">
      <x15:tableSlicerCache tableId="19" column="2"/>
    </x:ext>
  </extLst>
</slicerCacheDefinition>
</file>

<file path=xl/slicerCaches/slicerCache3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 xr10:uid="{B6012F02-9EA5-4894-8902-0669B81D4743}" sourceName="Lead Source">
  <extLst>
    <x:ext xmlns:x15="http://schemas.microsoft.com/office/spreadsheetml/2010/11/main" uri="{2F2917AC-EB37-4324-AD4E-5DD8C200BD13}">
      <x15:tableSlicerCache tableId="19" column="4"/>
    </x:ext>
  </extLst>
</slicerCacheDefinition>
</file>

<file path=xl/slicerCaches/slicerCache3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 xr10:uid="{89F84976-C854-4649-B140-35DF97322ABC}" sourceName="Customer Contact">
  <extLst>
    <x:ext xmlns:x15="http://schemas.microsoft.com/office/spreadsheetml/2010/11/main" uri="{2F2917AC-EB37-4324-AD4E-5DD8C200BD13}">
      <x15:tableSlicerCache tableId="20"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 xr10:uid="{00000000-0013-0000-FFFF-FFFF04000000}" sourceName="Lead Source">
  <extLst>
    <x:ext xmlns:x15="http://schemas.microsoft.com/office/spreadsheetml/2010/11/main" uri="{2F2917AC-EB37-4324-AD4E-5DD8C200BD13}">
      <x15:tableSlicerCache tableId="1" column="4"/>
    </x:ext>
  </extLst>
</slicerCacheDefinition>
</file>

<file path=xl/slicerCaches/slicerCache4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 xr10:uid="{AD48F2F8-3B72-41FA-A1AD-7E2987015010}" sourceName="Lead Source">
  <extLst>
    <x:ext xmlns:x15="http://schemas.microsoft.com/office/spreadsheetml/2010/11/main" uri="{2F2917AC-EB37-4324-AD4E-5DD8C200BD13}">
      <x15:tableSlicerCache tableId="20" column="4"/>
    </x:ext>
  </extLst>
</slicerCacheDefinition>
</file>

<file path=xl/slicerCaches/slicerCache4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 xr10:uid="{C009F5A0-5CF9-4A8D-A34A-580CB1265433}" sourceName="Customer Contact">
  <extLst>
    <x:ext xmlns:x15="http://schemas.microsoft.com/office/spreadsheetml/2010/11/main" uri="{2F2917AC-EB37-4324-AD4E-5DD8C200BD13}">
      <x15:tableSlicerCache tableId="21" column="2"/>
    </x:ext>
  </extLst>
</slicerCacheDefinition>
</file>

<file path=xl/slicerCaches/slicerCache4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 xr10:uid="{4E66EF38-F2CD-4F46-8F21-B75BF17805C2}" sourceName="Lead Source">
  <extLst>
    <x:ext xmlns:x15="http://schemas.microsoft.com/office/spreadsheetml/2010/11/main" uri="{2F2917AC-EB37-4324-AD4E-5DD8C200BD13}">
      <x15:tableSlicerCache tableId="21" column="4"/>
    </x:ext>
  </extLst>
</slicerCacheDefinition>
</file>

<file path=xl/slicerCaches/slicerCache4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 xr10:uid="{9B68DAA6-C025-4D72-B834-DFB902D86287}" sourceName="Customer Contact">
  <extLst>
    <x:ext xmlns:x15="http://schemas.microsoft.com/office/spreadsheetml/2010/11/main" uri="{2F2917AC-EB37-4324-AD4E-5DD8C200BD13}">
      <x15:tableSlicerCache tableId="22" column="2"/>
    </x:ext>
  </extLst>
</slicerCacheDefinition>
</file>

<file path=xl/slicerCaches/slicerCache4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 xr10:uid="{C0071761-3FD8-4510-95B3-0071BEA12FAB}" sourceName="Lead Source">
  <extLst>
    <x:ext xmlns:x15="http://schemas.microsoft.com/office/spreadsheetml/2010/11/main" uri="{2F2917AC-EB37-4324-AD4E-5DD8C200BD13}">
      <x15:tableSlicerCache tableId="22" column="4"/>
    </x:ext>
  </extLst>
</slicerCacheDefinition>
</file>

<file path=xl/slicerCaches/slicerCache4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 xr10:uid="{9B16711D-E7EC-4DB0-ABFB-74C9148299A6}" sourceName="Customer Contact">
  <extLst>
    <x:ext xmlns:x15="http://schemas.microsoft.com/office/spreadsheetml/2010/11/main" uri="{2F2917AC-EB37-4324-AD4E-5DD8C200BD13}">
      <x15:tableSlicerCache tableId="23" column="2"/>
    </x:ext>
  </extLst>
</slicerCacheDefinition>
</file>

<file path=xl/slicerCaches/slicerCache4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 xr10:uid="{434C40A9-9FF4-4EB6-BD7C-C93F143BF826}" sourceName="Lead Source">
  <extLst>
    <x:ext xmlns:x15="http://schemas.microsoft.com/office/spreadsheetml/2010/11/main" uri="{2F2917AC-EB37-4324-AD4E-5DD8C200BD13}">
      <x15:tableSlicerCache tableId="23" column="4"/>
    </x:ext>
  </extLst>
</slicerCacheDefinition>
</file>

<file path=xl/slicerCaches/slicerCache4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 xr10:uid="{7710C12C-C44C-469F-B42F-02EEA6ABA3A2}" sourceName="Customer Contact">
  <extLst>
    <x:ext xmlns:x15="http://schemas.microsoft.com/office/spreadsheetml/2010/11/main" uri="{2F2917AC-EB37-4324-AD4E-5DD8C200BD13}">
      <x15:tableSlicerCache tableId="24" column="2"/>
    </x:ext>
  </extLst>
</slicerCacheDefinition>
</file>

<file path=xl/slicerCaches/slicerCache4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 xr10:uid="{6BDE02FD-6C3A-4C46-A753-F598E90D14E5}" sourceName="Lead Source">
  <extLst>
    <x:ext xmlns:x15="http://schemas.microsoft.com/office/spreadsheetml/2010/11/main" uri="{2F2917AC-EB37-4324-AD4E-5DD8C200BD13}">
      <x15:tableSlicerCache tableId="24" column="4"/>
    </x:ext>
  </extLst>
</slicerCacheDefinition>
</file>

<file path=xl/slicerCaches/slicerCache4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1" xr10:uid="{8ADEA6D1-0195-41FD-B7C0-A67CE2118F18}" sourceName="Customer Contact">
  <extLst>
    <x:ext xmlns:x15="http://schemas.microsoft.com/office/spreadsheetml/2010/11/main" uri="{2F2917AC-EB37-4324-AD4E-5DD8C200BD13}">
      <x15:tableSlicerCache tableId="25" column="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 xr10:uid="{00000000-0013-0000-FFFF-FFFF05000000}" sourceName="Customer Contact">
  <extLst>
    <x:ext xmlns:x15="http://schemas.microsoft.com/office/spreadsheetml/2010/11/main" uri="{2F2917AC-EB37-4324-AD4E-5DD8C200BD13}">
      <x15:tableSlicerCache tableId="3" column="2"/>
    </x:ext>
  </extLst>
</slicerCacheDefinition>
</file>

<file path=xl/slicerCaches/slicerCache5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1" xr10:uid="{A7E2CBBE-ABB0-4215-A841-99DC8A522FBA}" sourceName="Lead Source">
  <extLst>
    <x:ext xmlns:x15="http://schemas.microsoft.com/office/spreadsheetml/2010/11/main" uri="{2F2917AC-EB37-4324-AD4E-5DD8C200BD13}">
      <x15:tableSlicerCache tableId="25" column="4"/>
    </x:ext>
  </extLst>
</slicerCacheDefinition>
</file>

<file path=xl/slicerCaches/slicerCache5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11" xr10:uid="{72775AE5-0D52-4C30-AB95-40CB863EF008}" sourceName="Customer Contact">
  <extLst>
    <x:ext xmlns:x15="http://schemas.microsoft.com/office/spreadsheetml/2010/11/main" uri="{2F2917AC-EB37-4324-AD4E-5DD8C200BD13}">
      <x15:tableSlicerCache tableId="26" column="2"/>
    </x:ext>
  </extLst>
</slicerCacheDefinition>
</file>

<file path=xl/slicerCaches/slicerCache5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11" xr10:uid="{DFE6CF66-90D7-4F78-ADA9-6BC6D1283DD9}" sourceName="Lead Source">
  <extLst>
    <x:ext xmlns:x15="http://schemas.microsoft.com/office/spreadsheetml/2010/11/main" uri="{2F2917AC-EB37-4324-AD4E-5DD8C200BD13}">
      <x15:tableSlicerCache tableId="26" column="4"/>
    </x:ext>
  </extLst>
</slicerCacheDefinition>
</file>

<file path=xl/slicerCaches/slicerCache5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111" xr10:uid="{B3A4BF48-BC1D-4973-933D-5DC58A48BD4C}" sourceName="Customer Contact">
  <extLst>
    <x:ext xmlns:x15="http://schemas.microsoft.com/office/spreadsheetml/2010/11/main" uri="{2F2917AC-EB37-4324-AD4E-5DD8C200BD13}">
      <x15:tableSlicerCache tableId="27" column="2"/>
    </x:ext>
  </extLst>
</slicerCacheDefinition>
</file>

<file path=xl/slicerCaches/slicerCache5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111" xr10:uid="{1839EC36-2413-4A81-9C0E-0FA02737E5B5}" sourceName="Lead Source">
  <extLst>
    <x:ext xmlns:x15="http://schemas.microsoft.com/office/spreadsheetml/2010/11/main" uri="{2F2917AC-EB37-4324-AD4E-5DD8C200BD13}">
      <x15:tableSlicerCache tableId="27" column="4"/>
    </x:ext>
  </extLst>
</slicerCacheDefinition>
</file>

<file path=xl/slicerCaches/slicerCache5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1111" xr10:uid="{B3239F52-10EC-4012-A4E5-CCD2994771E9}" sourceName="Customer Contact">
  <extLst>
    <x:ext xmlns:x15="http://schemas.microsoft.com/office/spreadsheetml/2010/11/main" uri="{2F2917AC-EB37-4324-AD4E-5DD8C200BD13}">
      <x15:tableSlicerCache tableId="28" column="2"/>
    </x:ext>
  </extLst>
</slicerCacheDefinition>
</file>

<file path=xl/slicerCaches/slicerCache5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1111" xr10:uid="{F2030706-2971-4EE2-803D-B56BC53E2BB7}" sourceName="Lead Source">
  <extLst>
    <x:ext xmlns:x15="http://schemas.microsoft.com/office/spreadsheetml/2010/11/main" uri="{2F2917AC-EB37-4324-AD4E-5DD8C200BD13}">
      <x15:tableSlicerCache tableId="28" column="4"/>
    </x:ext>
  </extLst>
</slicerCacheDefinition>
</file>

<file path=xl/slicerCaches/slicerCache5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11111" xr10:uid="{C8DAB2C0-6CF9-419A-8B5C-213427ADB881}" sourceName="Customer Contact">
  <extLst>
    <x:ext xmlns:x15="http://schemas.microsoft.com/office/spreadsheetml/2010/11/main" uri="{2F2917AC-EB37-4324-AD4E-5DD8C200BD13}">
      <x15:tableSlicerCache tableId="29" column="2"/>
    </x:ext>
  </extLst>
</slicerCacheDefinition>
</file>

<file path=xl/slicerCaches/slicerCache5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11111" xr10:uid="{6E805B68-7993-4FDE-A766-BDD170B2A320}" sourceName="Lead Source">
  <extLst>
    <x:ext xmlns:x15="http://schemas.microsoft.com/office/spreadsheetml/2010/11/main" uri="{2F2917AC-EB37-4324-AD4E-5DD8C200BD13}">
      <x15:tableSlicerCache tableId="29" column="4"/>
    </x:ext>
  </extLst>
</slicerCacheDefinition>
</file>

<file path=xl/slicerCaches/slicerCache5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111111" xr10:uid="{B7099865-F809-4A57-B005-289BC8AF8FCE}" sourceName="Customer Contact">
  <extLst>
    <x:ext xmlns:x15="http://schemas.microsoft.com/office/spreadsheetml/2010/11/main" uri="{2F2917AC-EB37-4324-AD4E-5DD8C200BD13}">
      <x15:tableSlicerCache tableId="30" column="2"/>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 xr10:uid="{00000000-0013-0000-FFFF-FFFF06000000}" sourceName="Lead Source">
  <extLst>
    <x:ext xmlns:x15="http://schemas.microsoft.com/office/spreadsheetml/2010/11/main" uri="{2F2917AC-EB37-4324-AD4E-5DD8C200BD13}">
      <x15:tableSlicerCache tableId="3" column="4"/>
    </x:ext>
  </extLst>
</slicerCacheDefinition>
</file>

<file path=xl/slicerCaches/slicerCache6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111111" xr10:uid="{37067434-77AC-4CB5-8190-197313ED53A8}" sourceName="Lead Source">
  <extLst>
    <x:ext xmlns:x15="http://schemas.microsoft.com/office/spreadsheetml/2010/11/main" uri="{2F2917AC-EB37-4324-AD4E-5DD8C200BD13}">
      <x15:tableSlicerCache tableId="30" column="4"/>
    </x:ext>
  </extLst>
</slicerCacheDefinition>
</file>

<file path=xl/slicerCaches/slicerCache6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1111111" xr10:uid="{8FACA35F-FB30-4BC5-A397-18034C253B37}" sourceName="Customer Contact">
  <extLst>
    <x:ext xmlns:x15="http://schemas.microsoft.com/office/spreadsheetml/2010/11/main" uri="{2F2917AC-EB37-4324-AD4E-5DD8C200BD13}">
      <x15:tableSlicerCache tableId="31" column="2"/>
    </x:ext>
  </extLst>
</slicerCacheDefinition>
</file>

<file path=xl/slicerCaches/slicerCache6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1111111" xr10:uid="{4FF8A715-BE66-4850-8EC5-D6D88992E079}" sourceName="Lead Source">
  <extLst>
    <x:ext xmlns:x15="http://schemas.microsoft.com/office/spreadsheetml/2010/11/main" uri="{2F2917AC-EB37-4324-AD4E-5DD8C200BD13}">
      <x15:tableSlicerCache tableId="31" column="4"/>
    </x:ext>
  </extLst>
</slicerCacheDefinition>
</file>

<file path=xl/slicerCaches/slicerCache6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11111111" xr10:uid="{1D7099E4-400B-4B66-8356-F183EFF46B81}" sourceName="Customer Contact">
  <extLst>
    <x:ext xmlns:x15="http://schemas.microsoft.com/office/spreadsheetml/2010/11/main" uri="{2F2917AC-EB37-4324-AD4E-5DD8C200BD13}">
      <x15:tableSlicerCache tableId="32" column="2"/>
    </x:ext>
  </extLst>
</slicerCacheDefinition>
</file>

<file path=xl/slicerCaches/slicerCache6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11111111" xr10:uid="{01E29A08-8C7E-460A-8BCC-9D66FDE588CC}" sourceName="Lead Source">
  <extLst>
    <x:ext xmlns:x15="http://schemas.microsoft.com/office/spreadsheetml/2010/11/main" uri="{2F2917AC-EB37-4324-AD4E-5DD8C200BD13}">
      <x15:tableSlicerCache tableId="32" column="4"/>
    </x:ext>
  </extLst>
</slicerCacheDefinition>
</file>

<file path=xl/slicerCaches/slicerCache6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111111111" xr10:uid="{8C1D2F7D-838C-4C3A-9699-383CF37DE947}" sourceName="Customer Contact">
  <extLst>
    <x:ext xmlns:x15="http://schemas.microsoft.com/office/spreadsheetml/2010/11/main" uri="{2F2917AC-EB37-4324-AD4E-5DD8C200BD13}">
      <x15:tableSlicerCache tableId="33" column="2"/>
    </x:ext>
  </extLst>
</slicerCacheDefinition>
</file>

<file path=xl/slicerCaches/slicerCache6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111111111" xr10:uid="{390B9226-95C3-4821-BB8B-A5C72F39C155}" sourceName="Lead Source">
  <extLst>
    <x:ext xmlns:x15="http://schemas.microsoft.com/office/spreadsheetml/2010/11/main" uri="{2F2917AC-EB37-4324-AD4E-5DD8C200BD13}">
      <x15:tableSlicerCache tableId="33" column="4"/>
    </x:ext>
  </extLst>
</slicerCacheDefinition>
</file>

<file path=xl/slicerCaches/slicerCache6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11111111111111111111111111111" xr10:uid="{3917B80B-D187-4CDF-B978-1270AFD164D6}" sourceName="Customer Contact">
  <extLst>
    <x:ext xmlns:x15="http://schemas.microsoft.com/office/spreadsheetml/2010/11/main" uri="{2F2917AC-EB37-4324-AD4E-5DD8C200BD13}">
      <x15:tableSlicerCache tableId="34" column="2"/>
    </x:ext>
  </extLst>
</slicerCacheDefinition>
</file>

<file path=xl/slicerCaches/slicerCache6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111111111111111111111111111111" xr10:uid="{6C583A64-3E90-4FBC-BBD7-D074931F6D0E}" sourceName="Lead Source">
  <extLst>
    <x:ext xmlns:x15="http://schemas.microsoft.com/office/spreadsheetml/2010/11/main" uri="{2F2917AC-EB37-4324-AD4E-5DD8C200BD13}">
      <x15:tableSlicerCache tableId="34" column="4"/>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 xr10:uid="{00000000-0013-0000-FFFF-FFFF07000000}" sourceName="Customer Contact">
  <extLst>
    <x:ext xmlns:x15="http://schemas.microsoft.com/office/spreadsheetml/2010/11/main" uri="{2F2917AC-EB37-4324-AD4E-5DD8C200BD13}">
      <x15:tableSlicerCache tableId="4" column="2"/>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Category111" xr10:uid="{00000000-0013-0000-FFFF-FFFF08000000}" sourceName="Lead Source">
  <extLst>
    <x:ext xmlns:x15="http://schemas.microsoft.com/office/spreadsheetml/2010/11/main" uri="{2F2917AC-EB37-4324-AD4E-5DD8C200BD13}">
      <x15:tableSlicerCache tableId="4" column="4"/>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Agent1111" xr10:uid="{00000000-0013-0000-FFFF-FFFF09000000}" sourceName="Customer Contact">
  <extLst>
    <x:ext xmlns:x15="http://schemas.microsoft.com/office/spreadsheetml/2010/11/main" uri="{2F2917AC-EB37-4324-AD4E-5DD8C200BD13}">
      <x15:tableSlicerCache tableId="5"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33" xr10:uid="{06811CF9-B719-4EBC-BBD1-631317CBEE38}" cache="Slicer_Sales_Agent111111111111111111111111111111111" caption="Customer Contact" style="SlicerStyleDark1" rowHeight="273050"/>
  <slicer name="Sales_x000a_Category 33" xr10:uid="{9358151A-F42C-4CED-AA22-952F7C03041E}" cache="Slicer_Sales_Category111111111111111111111111111111111" caption="Lead Source" style="SlicerStyleDark4" rowHeight="273050"/>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4" xr10:uid="{9CC54D60-C328-4776-AA88-EF29331A1EF2}" cache="Slicer_Sales_Agent111111111111111111111111" caption="Customer Contact" startItem="1" style="SlicerStyleDark1" rowHeight="273050"/>
  <slicer name="Sales_x000a_Category 24" xr10:uid="{BECA0822-4407-4A32-B8C4-7FF3C127BA66}" cache="Slicer_Sales_Category111111111111111111111111" caption="Lead Source" style="SlicerStyleDark4" rowHeight="273050"/>
</slicers>
</file>

<file path=xl/slicers/slicer1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3" xr10:uid="{ECE3030F-DCB9-43E2-AA8D-B3E8F2613F1F}" cache="Slicer_Sales_Agent11111111111111111111111" caption="Customer Contact" startItem="1" style="SlicerStyleDark1" rowHeight="273050"/>
  <slicer name="Sales_x000a_Category 23" xr10:uid="{3D26E761-78D8-4D00-9194-0DC74A4ED3E8}" cache="Slicer_Sales_Category11111111111111111111111" caption="Lead Source" style="SlicerStyleDark4" rowHeight="273050"/>
</slicers>
</file>

<file path=xl/slicers/slicer1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2" xr10:uid="{37247DDD-791F-435C-A9BE-F35F589803D3}" cache="Slicer_Sales_Agent1111111111111111111111" caption="Customer Contact" startItem="1" style="SlicerStyleDark1" rowHeight="273050"/>
  <slicer name="Sales_x000a_Category 22" xr10:uid="{9E75A52E-357C-4874-AFB8-436F85542F0B}" cache="Slicer_Sales_Category1111111111111111111111" caption="Lead Source" style="SlicerStyleDark4" rowHeight="273050"/>
</slicers>
</file>

<file path=xl/slicers/slicer1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1" xr10:uid="{7CA4D61A-48B8-4FEF-848E-A7143FABAE3C}" cache="Slicer_Sales_Agent111111111111111111111" caption="Customer Contact" startItem="1" style="SlicerStyleDark1" rowHeight="273050"/>
  <slicer name="Sales_x000a_Category 21" xr10:uid="{DBC7F7E3-82A8-44DD-B2CA-7FC1293700FA}" cache="Slicer_Sales_Category111111111111111111111" caption="Lead Source" style="SlicerStyleDark4" rowHeight="273050"/>
</slicers>
</file>

<file path=xl/slicers/slicer1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0" xr10:uid="{19310655-38AE-491A-85DD-F8A8A0AA0843}" cache="Slicer_Sales_Agent11111111111111111111" caption="Customer Contact" startItem="1" style="SlicerStyleDark1" rowHeight="273050"/>
  <slicer name="Sales_x000a_Category 20" xr10:uid="{2F5D09E0-E446-42C6-BE88-A9B11C763FF7}" cache="Slicer_Sales_Category11111111111111111111" caption="Lead Source" style="SlicerStyleDark4" rowHeight="273050"/>
</slicers>
</file>

<file path=xl/slicers/slicer1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9" xr10:uid="{83505FD5-24F3-48BC-AFED-6221BCA33C5E}" cache="Slicer_Sales_Agent1111111111111111111" caption="Customer Contact" startItem="1" style="SlicerStyleDark1" rowHeight="273050"/>
  <slicer name="Sales_x000a_Category 19" xr10:uid="{195FFE68-35C5-46B2-ABE7-1272E50E66EB}" cache="Slicer_Sales_Category1111111111111111111" caption="Lead Source" style="SlicerStyleDark4" rowHeight="273050"/>
</slicers>
</file>

<file path=xl/slicers/slicer1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8" xr10:uid="{2E26A15E-B173-4C10-8C72-C23690F2181E}" cache="Slicer_Sales_Agent111111111111111111" caption="Customer Contact" startItem="1" style="SlicerStyleDark1" rowHeight="273050"/>
  <slicer name="Sales_x000a_Category 18" xr10:uid="{7A2CF2AD-0F91-427B-A7E5-19A2FD0201A0}" cache="Slicer_Sales_Category111111111111111111" caption="Lead Source" style="SlicerStyleDark4" rowHeight="273050"/>
</slicers>
</file>

<file path=xl/slicers/slicer1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6" xr10:uid="{1859AFB2-6C40-4CC0-8946-8F5E03614791}" cache="Slicer_Sales_Agent1111111111111111" caption="Customer Contact" startItem="1" style="SlicerStyleDark1" rowHeight="273050"/>
  <slicer name="Sales_x000a_Category 16" xr10:uid="{3A794C6A-CF7E-4E8E-B543-172C87AB3D2E}" cache="Slicer_Sales_Category1111111111111111" caption="Lead Source" style="SlicerStyleDark4" rowHeight="273050"/>
</slicers>
</file>

<file path=xl/slicers/slicer1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7" xr10:uid="{8006A3D4-AF0C-466F-B7B0-F5CC52A2A032}" cache="Slicer_Sales_Agent11111111111111111" caption="Customer Contact" startItem="1" style="SlicerStyleDark1" rowHeight="273050"/>
  <slicer name="Sales_x000a_Category 17" xr10:uid="{CCE43419-32A0-45CA-87D0-47B0F80E62EE}" cache="Slicer_Sales_Category11111111111111111" caption="Lead Source" style="SlicerStyleDark4" rowHeight="273050"/>
</slicers>
</file>

<file path=xl/slicers/slicer1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5" xr10:uid="{03A6C67C-6F78-42E8-AE63-E3BA69BDBAB1}" cache="Slicer_Sales_Agent111111111111111" caption="Customer Contact" startItem="1" style="SlicerStyleDark1" rowHeight="273050"/>
  <slicer name="Sales_x000a_Category 15" xr10:uid="{69841E0E-F27F-49A9-89E1-1D8FF37D0518}" cache="Slicer_Sales_Category111111111111111" caption="Lead Source" style="SlicerStyleDark4" rowHeight="2730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32" xr10:uid="{AFE97139-0070-47E8-9AF8-F318E18253A7}" cache="Slicer_Sales_Agent11111111111111111111111111111111" caption="Customer Contact" style="SlicerStyleDark1" rowHeight="273050"/>
  <slicer name="Sales_x000a_Category 32" xr10:uid="{E526486D-D8B8-4DD0-9536-651F742003D2}" cache="Slicer_Sales_Category11111111111111111111111111111111" caption="Lead Source" style="SlicerStyleDark4" rowHeight="273050"/>
</slicers>
</file>

<file path=xl/slicers/slicer2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4" xr10:uid="{82A90286-5133-4908-B579-C8E072A61F99}" cache="Slicer_Sales_Agent11111111111111" caption="Customer Contact" startItem="1" style="SlicerStyleDark1" rowHeight="273050"/>
  <slicer name="Sales_x000a_Category 14" xr10:uid="{1563BFA3-8006-44A5-81F1-59349F2C9541}" cache="Slicer_Sales_Category11111111111111" caption="Lead Source" style="SlicerStyleDark4" rowHeight="273050"/>
</slicers>
</file>

<file path=xl/slicers/slicer2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3" xr10:uid="{02FD44A5-12EF-4D08-8DF9-CB0C18126183}" cache="Slicer_Sales_Agent1111111111111" caption="Customer Contact" startItem="1" style="SlicerStyleDark1" rowHeight="273050"/>
  <slicer name="Sales_x000a_Category 13" xr10:uid="{57890BDB-5C8E-41D8-BD45-50D12BAC199A}" cache="Slicer_Sales_Category1111111111111" caption="Lead Source" style="SlicerStyleDark4" rowHeight="273050"/>
</slicers>
</file>

<file path=xl/slicers/slicer2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2" xr10:uid="{1BACA124-39A5-445D-BAF9-84B5504718C1}" cache="Slicer_Sales_Agent111111111111" caption="Customer Contact" startItem="1" style="SlicerStyleDark1" rowHeight="273050"/>
  <slicer name="Sales_x000a_Category 12" xr10:uid="{57A3C440-8416-488F-8E90-1C68B00F0833}" cache="Slicer_Sales_Category111111111111" caption="Lead Source" style="SlicerStyleDark4" rowHeight="273050"/>
</slicers>
</file>

<file path=xl/slicers/slicer2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1" xr10:uid="{E6383F34-F4CE-490D-AA91-F957F6995F3F}" cache="Slicer_Sales_Agent11111111111" caption="Customer Contact" startItem="4" style="SlicerStyleDark1" rowHeight="273050"/>
  <slicer name="Sales_x000a_Category 11" xr10:uid="{2BD542EB-6FF1-4DDA-81E7-681656AC815B}" cache="Slicer_Sales_Category11111111111" caption="Lead Source" style="SlicerStyleDark4" rowHeight="273050"/>
</slicers>
</file>

<file path=xl/slicers/slicer2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0" xr10:uid="{FE8BFB10-4289-4B46-9CE8-3C8BC93198E1}" cache="Slicer_Sales_Agent1111111111" caption="Customer Contact" startItem="4" style="SlicerStyleDark1" rowHeight="273050"/>
  <slicer name="Sales_x000a_Category 10" xr10:uid="{C604931B-11D9-4AB7-A459-7532C19DBF8C}" cache="Slicer_Sales_Category1111111111" caption="Lead Source" style="SlicerStyleDark4" rowHeight="273050"/>
</slicers>
</file>

<file path=xl/slicers/slicer2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9" xr10:uid="{827E310B-4190-4D24-BC2C-2270F5628242}" cache="Slicer_Sales_Agent111111111" caption="Customer Contact" startItem="4" style="SlicerStyleDark1" rowHeight="273050"/>
  <slicer name="Sales_x000a_Category 9" xr10:uid="{D18271AD-777D-4A16-8046-0C5838FB7E8F}" cache="Slicer_Sales_Category111111111" caption="Lead Source" style="SlicerStyleDark4" rowHeight="273050"/>
</slicers>
</file>

<file path=xl/slicers/slicer2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8" xr10:uid="{75E5BDF2-B614-4D0F-ADDC-6AB60B37C42A}" cache="Slicer_Sales_Agent11111111" caption="Customer Contact" startItem="4" style="SlicerStyleDark1" rowHeight="273050"/>
  <slicer name="Sales_x000a_Category 8" xr10:uid="{45F8731E-D95A-413C-A929-937CD73CE5A3}" cache="Slicer_Sales_Category11111111" caption="Lead Source" style="SlicerStyleDark4" rowHeight="273050"/>
</slicers>
</file>

<file path=xl/slicers/slicer2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7" xr10:uid="{DD63F35E-5944-4D2B-8CED-01463A4D9393}" cache="Slicer_Sales_Agent1111111" caption="Customer Contact" startItem="4" style="SlicerStyleDark1" rowHeight="273050"/>
  <slicer name="Sales_x000a_Category 7" xr10:uid="{077B902E-6335-4FAE-9186-2D08FD3D249D}" cache="Slicer_Sales_Category1111111" caption="Lead Source" style="SlicerStyleDark4" rowHeight="273050"/>
</slicers>
</file>

<file path=xl/slicers/slicer2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6" xr10:uid="{59F566AF-B99B-4995-B4B3-21CEBD1A984F}" cache="Slicer_Sales_Agent111111" caption="Customer Contact" startItem="4" style="SlicerStyleDark1" rowHeight="273050"/>
  <slicer name="Sales_x000a_Category 6" xr10:uid="{1AB5AF79-6D87-49C4-97B3-840A54600BFD}" cache="Slicer_Sales_Category111111" caption="Lead Source" style="SlicerStyleDark4" rowHeight="273050"/>
</slicers>
</file>

<file path=xl/slicers/slicer2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5" xr10:uid="{00000000-0014-0000-FFFF-FFFF01000000}" cache="Slicer_Sales_Agent11111" caption="Customer Contact" startItem="6" style="SlicerStyleDark1" rowHeight="273050"/>
  <slicer name="Sales_x000a_Category 5" xr10:uid="{00000000-0014-0000-FFFF-FFFF02000000}" cache="Slicer_Sales_Category11111" caption="Lead Source" style="SlicerStyleDark4" rowHeight="2730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31" xr10:uid="{9D3B9A93-480C-472D-A106-9CE8EA23C56B}" cache="Slicer_Sales_Agent1111111111111111111111111111111" caption="Customer Contact" style="SlicerStyleDark1" rowHeight="273050"/>
  <slicer name="Sales_x000a_Category 31" xr10:uid="{7075CB85-B82D-4D51-A4B3-90D28D26B82E}" cache="Slicer_Sales_Category1111111111111111111111111111111" caption="Lead Source" style="SlicerStyleDark4" rowHeight="273050"/>
</slicers>
</file>

<file path=xl/slicers/slicer3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4" xr10:uid="{00000000-0014-0000-FFFF-FFFF03000000}" cache="Slicer_Sales_Agent1111" caption="Customer Contact" startItem="10" style="SlicerStyleDark1" rowHeight="273050"/>
  <slicer name="Sales_x000a_Category 4" xr10:uid="{00000000-0014-0000-FFFF-FFFF04000000}" cache="Slicer_Sales_Category1111" caption="Lead Source" style="SlicerStyleDark4" rowHeight="273050"/>
</slicers>
</file>

<file path=xl/slicers/slicer3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3" xr10:uid="{00000000-0014-0000-FFFF-FFFF05000000}" cache="Slicer_Sales_Agent111" caption="Customer Contact" startItem="14" style="SlicerStyleDark1" rowHeight="273050"/>
  <slicer name="Sales_x000a_Category 3" xr10:uid="{00000000-0014-0000-FFFF-FFFF06000000}" cache="Slicer_Sales_Category111" caption="Lead Source" style="SlicerStyleDark4" rowHeight="273050"/>
</slicers>
</file>

<file path=xl/slicers/slicer3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 xr10:uid="{00000000-0014-0000-FFFF-FFFF07000000}" cache="Slicer_Sales_Agent11" caption="Customer Contact" startItem="14" style="SlicerStyleDark1" rowHeight="273050"/>
  <slicer name="Sales_x000a_Category 2" xr10:uid="{00000000-0014-0000-FFFF-FFFF08000000}" cache="Slicer_Sales_Category11" caption="Lead Source" style="SlicerStyleDark4" rowHeight="273050"/>
</slicers>
</file>

<file path=xl/slicers/slicer3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1" xr10:uid="{00000000-0014-0000-FFFF-FFFF09000000}" cache="Slicer_Sales_Agent1" caption="Customer Contact" startItem="14" style="SlicerStyleDark1" rowHeight="273050"/>
  <slicer name="Sales_x000a_Category 1" xr10:uid="{00000000-0014-0000-FFFF-FFFF0A000000}" cache="Slicer_Sales_Category1" caption="Lead Source" style="SlicerStyleDark4" rowHeight="273050"/>
</slicers>
</file>

<file path=xl/slicers/slicer3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xr10:uid="{00000000-0014-0000-FFFF-FFFF0B000000}" cache="Slicer_Sales_Agent" caption="Customer Contact" startItem="20" style="SlicerStyleDark1" rowHeight="273050"/>
  <slicer name="Sales_x000a_Category" xr10:uid="{00000000-0014-0000-FFFF-FFFF0C000000}" cache="Slicer_Sales_Category" caption="Lead Source" style="SlicerStyleDark4" rowHeight="2730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30" xr10:uid="{6B541946-357C-4926-BE7C-079E064912AB}" cache="Slicer_Sales_Agent111111111111111111111111111111" caption="Customer Contact" startItem="1" style="SlicerStyleDark1" rowHeight="273050"/>
  <slicer name="Sales_x000a_Category 30" xr10:uid="{AC493FDF-17A3-424B-B624-5C5C83BFE40A}" cache="Slicer_Sales_Category111111111111111111111111111111" caption="Lead Source" style="SlicerStyleDark4" rowHeight="27305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9" xr10:uid="{3CDF3CF2-C876-4787-A78C-B65BDBCB0799}" cache="Slicer_Sales_Agent11111111111111111111111111111" caption="Customer Contact" startItem="1" style="SlicerStyleDark1" rowHeight="273050"/>
  <slicer name="Sales_x000a_Category 29" xr10:uid="{357807DC-8EB2-4E06-B9A1-CF67400D77A6}" cache="Slicer_Sales_Category11111111111111111111111111111" caption="Lead Source" style="SlicerStyleDark4" rowHeight="27305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8" xr10:uid="{9587D604-CA98-4B55-9B44-C994369EC0ED}" cache="Slicer_Sales_Agent1111111111111111111111111111" caption="Customer Contact" startItem="1" style="SlicerStyleDark1" rowHeight="273050"/>
  <slicer name="Sales_x000a_Category 28" xr10:uid="{469BE6D1-20D4-46BB-8A50-484EB5B67ACE}" cache="Slicer_Sales_Category1111111111111111111111111111" caption="Lead Source" style="SlicerStyleDark4" rowHeight="27305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7" xr10:uid="{AA6C7E02-B0B3-4982-B4FB-61AF96F5ABA2}" cache="Slicer_Sales_Agent111111111111111111111111111" caption="Customer Contact" startItem="1" style="SlicerStyleDark1" rowHeight="273050"/>
  <slicer name="Sales_x000a_Category 27" xr10:uid="{C7B175E9-3B98-47A3-ACA0-ED9ACB7367A8}" cache="Slicer_Sales_Category111111111111111111111111111" caption="Lead Source" style="SlicerStyleDark4" rowHeight="27305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6" xr10:uid="{D9A7F431-C5F6-438A-9216-6C275D238260}" cache="Slicer_Sales_Agent11111111111111111111111111" caption="Customer Contact" startItem="1" style="SlicerStyleDark1" rowHeight="273050"/>
  <slicer name="Sales_x000a_Category 26" xr10:uid="{DD770E0B-FBA2-4F80-8DD8-443DB042D2AA}" cache="Slicer_Sales_Category11111111111111111111111111" caption="Lead Source" style="SlicerStyleDark4" rowHeight="273050"/>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_x000a_Agent 25" xr10:uid="{98AC03F7-AB49-4F45-B7AE-14ADD7B2D468}" cache="Slicer_Sales_Agent1111111111111111111111111" caption="Customer Contact" startItem="1" style="SlicerStyleDark1" rowHeight="273050"/>
  <slicer name="Sales_x000a_Category 25" xr10:uid="{4850ED4F-F6F9-49EF-9D2A-706215E1A592}" cache="Slicer_Sales_Category1111111111111111111111111" caption="Lead Source" style="SlicerStyleDark4" rowHeight="2730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95C163B7-11F1-4BD6-8804-E66ED1110D0D}" name="tblData24567891011121314151617181920212223242526272829303132333435" displayName="tblData24567891011121314151617181920212223242526272829303132333435" ref="B7:L36" totalsRowCount="1" headerRowDxfId="849" dataDxfId="848" totalsRowDxfId="847">
  <autoFilter ref="B7:L35"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647E2230-5CBF-4856-9BDB-D65C5CB6A84C}" name="Opportunity Name" totalsRowLabel="Total" dataDxfId="846" totalsRowDxfId="10"/>
    <tableColumn id="2" xr3:uid="{2531902B-10B3-483A-B642-6F199347E27A}" name="Customer Contact" dataDxfId="845" totalsRowDxfId="9"/>
    <tableColumn id="4" xr3:uid="{3AC61882-9082-4000-85C8-A3C9FDDE39AD}" name="Lead Source" dataDxfId="844" totalsRowDxfId="8"/>
    <tableColumn id="5" xr3:uid="{3629261A-6C6E-4D9A-B578-7198241F1C47}" name="Line of Business" dataDxfId="843" totalsRowDxfId="7"/>
    <tableColumn id="6" xr3:uid="{DB607195-6D1D-45F9-9160-86D1320D9048}" name="Projected Premium" totalsRowFunction="sum" dataDxfId="842" totalsRowDxfId="6"/>
    <tableColumn id="7" xr3:uid="{031808CF-27A5-4B6B-AC62-63BCA6915CF9}" name="Markets Sent To" dataDxfId="841" totalsRowDxfId="5"/>
    <tableColumn id="11" xr3:uid="{A5F00541-6F25-4F82-A1BB-753884D56180}" name="Date last contacted" dataDxfId="840" totalsRowDxfId="4"/>
    <tableColumn id="3" xr3:uid="{D8959997-614C-4CEA-8554-F49BB3740D3F}" name="Notes" dataDxfId="839" totalsRowDxfId="3"/>
    <tableColumn id="9" xr3:uid="{6158B4F8-8EAE-4387-8500-D3AFFC746F2A}" name="Email" dataDxfId="838" totalsRowDxfId="2"/>
    <tableColumn id="10" xr3:uid="{DB6CAABD-6516-436D-895E-9EE6FDF9A407}" name="Phone" dataDxfId="837" totalsRowDxfId="1">
      <calculatedColumnFormula>DATE(#REF!,LOOKUP(tblData24567891011121314151617181920212223242526272829303132333435[[#This Row],[Date last contacted]],{"April",4;"August",8;"December",12;"February",2;"January",1;"July",7;"June",6;"March",3;"May",5;"November",11;"October",10;"September",9}),1)</calculatedColumnFormula>
    </tableColumn>
    <tableColumn id="13" xr3:uid="{BE83B705-CAA5-4409-A2E7-8A357CCD9705}" name="Probability Forecast" dataDxfId="836" totalsRowDxfId="0">
      <calculatedColumnFormula>tblData24567891011121314151617181920212223242526272829303132333435[[#This Row],[Projected Premium]]*tblData24567891011121314151617181920212223242526272829303132333435[[#This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AC5240C-4780-4307-A369-6960DEDEC4B4}" name="tblData24567891011121314151617181920212223242526" displayName="tblData24567891011121314151617181920212223242526" ref="B7:L33" totalsRowCount="1" headerRowDxfId="646" dataDxfId="645" totalsRowDxfId="644">
  <autoFilter ref="B7:L32"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99ECD688-0FFF-4E6F-8E9D-BA65EDFB6536}" name="Opportunity Name" totalsRowLabel="Total" dataDxfId="643" totalsRowDxfId="642"/>
    <tableColumn id="2" xr3:uid="{89B7C811-06FB-4F61-A75C-9DB90025A8E0}" name="Customer Contact" dataDxfId="641" totalsRowDxfId="640"/>
    <tableColumn id="4" xr3:uid="{3ECC204B-7FC6-4A0C-B9AD-9A4646B29923}" name="Lead Source" dataDxfId="639" totalsRowDxfId="638"/>
    <tableColumn id="5" xr3:uid="{35266C50-A1C3-4D6B-B67C-2D855398534A}" name="Line of Business" dataDxfId="637" totalsRowDxfId="636"/>
    <tableColumn id="6" xr3:uid="{E1CFE1AD-2130-430B-B23C-E00791D9CC5A}" name="Projected Premium" totalsRowFunction="sum" dataDxfId="635" totalsRowDxfId="634"/>
    <tableColumn id="7" xr3:uid="{0F23BA6C-A02D-4914-B4F9-CFD452229D0A}" name="Markets Sent To" dataDxfId="633" totalsRowDxfId="632"/>
    <tableColumn id="11" xr3:uid="{43124853-78F1-40A3-8806-798B3B429225}" name="Date last contacted" dataDxfId="631" totalsRowDxfId="630"/>
    <tableColumn id="3" xr3:uid="{4DE18F76-CC2B-430A-8C8B-4F00028F689B}" name="Notes" dataDxfId="629" totalsRowDxfId="628"/>
    <tableColumn id="9" xr3:uid="{284F0862-41EA-4C5F-A8C6-63BAE26536B7}" name="Email" dataDxfId="627" totalsRowDxfId="626"/>
    <tableColumn id="10" xr3:uid="{F8D5F227-A327-4FC3-8997-F26B533CB9EA}" name="Phone" dataDxfId="625" totalsRowDxfId="624">
      <calculatedColumnFormula>DATE(#REF!,LOOKUP(tblData24567891011121314151617181920212223242526[[#This Row],[Date last contacted]],{"April",4;"August",8;"December",12;"February",2;"January",1;"July",7;"June",6;"March",3;"May",5;"November",11;"October",10;"September",9}),1)</calculatedColumnFormula>
    </tableColumn>
    <tableColumn id="13" xr3:uid="{352463FD-3B32-4E68-AA1B-00CB84AEDDD1}" name="Probability Forecast" dataDxfId="623" totalsRowDxfId="622">
      <calculatedColumnFormula>tblData24567891011121314151617181920212223242526[[#This Row],[Projected Premium]]*tblData24567891011121314151617181920212223242526[[#This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9CBFA72-2D96-45DB-9A93-6A23AD8A37BF}" name="tblData245678910111213141516171819202122232425" displayName="tblData245678910111213141516171819202122232425" ref="B7:L58" totalsRowCount="1" headerRowDxfId="621" dataDxfId="620" totalsRowDxfId="619">
  <autoFilter ref="B7:L57"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5B7642DA-AFCE-47C8-B723-D511CA53750B}" name="Opportunity Name" totalsRowLabel="Total" dataDxfId="618" totalsRowDxfId="617"/>
    <tableColumn id="2" xr3:uid="{76097850-DB47-43ED-AEEB-5D58D015FAA2}" name="Customer Contact" dataDxfId="616" totalsRowDxfId="615"/>
    <tableColumn id="4" xr3:uid="{5F689796-9C88-4674-B120-985D7D407301}" name="Lead Source" dataDxfId="614" totalsRowDxfId="613"/>
    <tableColumn id="5" xr3:uid="{9AC5A3BB-532E-41BC-8549-1DA57B403632}" name="Line of Business" dataDxfId="612" totalsRowDxfId="611"/>
    <tableColumn id="6" xr3:uid="{AEE65C87-1DDA-4424-966A-76108C29613D}" name="Projected Premium" totalsRowFunction="sum" dataDxfId="610" totalsRowDxfId="609"/>
    <tableColumn id="7" xr3:uid="{46778E2E-331E-44B7-9777-723172C28F93}" name="Markets Sent To" dataDxfId="608" totalsRowDxfId="607"/>
    <tableColumn id="11" xr3:uid="{808C089E-7BD0-4942-B101-83AB42FADA74}" name="Date last contacted" dataDxfId="606" totalsRowDxfId="605"/>
    <tableColumn id="3" xr3:uid="{97696D6C-0189-43F6-A819-0A69BB6690B7}" name="Notes" dataDxfId="604" totalsRowDxfId="603"/>
    <tableColumn id="9" xr3:uid="{66BDF427-2CA5-4E0E-9738-503A9C73B8B7}" name="Email" dataDxfId="602" totalsRowDxfId="601"/>
    <tableColumn id="10" xr3:uid="{96EEB9BE-46E0-4CCE-ACF7-A715329EF9AC}" name="Phone" dataDxfId="600" totalsRowDxfId="599">
      <calculatedColumnFormula>DATE(#REF!,LOOKUP(tblData245678910111213141516171819202122232425[[#This Row],[Date last contacted]],{"April",4;"August",8;"December",12;"February",2;"January",1;"July",7;"June",6;"March",3;"May",5;"November",11;"October",10;"September",9}),1)</calculatedColumnFormula>
    </tableColumn>
    <tableColumn id="13" xr3:uid="{34BA168C-35EE-4807-A6F7-D6F4236AF8C6}" name="Probability Forecast" dataDxfId="598" totalsRowDxfId="597">
      <calculatedColumnFormula>tblData245678910111213141516171819202122232425[[#This Row],[Projected Premium]]*tblData245678910111213141516171819202122232425[[#This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20024E5-D6B7-464B-A9AE-E028639F5C16}" name="tblData2456789101112131415161718192021222324" displayName="tblData2456789101112131415161718192021222324" ref="B7:L45" totalsRowCount="1" headerRowDxfId="596" dataDxfId="595" totalsRowDxfId="594">
  <autoFilter ref="B7:L4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917F7ED8-19F0-4FE5-A79F-FE9AFB37E053}" name="Opportunity Name" totalsRowLabel="Total" dataDxfId="593" totalsRowDxfId="592"/>
    <tableColumn id="2" xr3:uid="{3AAAE4F0-A030-4E67-AA89-2AFB918CE85B}" name="Customer Contact" dataDxfId="591" totalsRowDxfId="590"/>
    <tableColumn id="4" xr3:uid="{8DECAA4E-52F5-4C7A-B958-FF8C9B033445}" name="Lead Source" dataDxfId="589" totalsRowDxfId="588"/>
    <tableColumn id="5" xr3:uid="{FEBAE2E7-E0E2-4340-A61D-6312ADE65D3D}" name="Line of Business" dataDxfId="587" totalsRowDxfId="586"/>
    <tableColumn id="6" xr3:uid="{F42489E8-2CA2-4D75-9032-F9E13CCABB06}" name="Projected Premium" totalsRowFunction="sum" dataDxfId="585" totalsRowDxfId="584"/>
    <tableColumn id="7" xr3:uid="{D6181A57-64AD-4556-836D-516042E6F462}" name="Markets Sent To" dataDxfId="583" totalsRowDxfId="582"/>
    <tableColumn id="11" xr3:uid="{941F9006-901B-4D45-8774-561DFEB3243D}" name="Date last contacted" dataDxfId="581" totalsRowDxfId="580"/>
    <tableColumn id="3" xr3:uid="{C6F51B9A-4A72-4568-8B4F-90806E583762}" name="Notes" dataDxfId="579" totalsRowDxfId="578"/>
    <tableColumn id="9" xr3:uid="{F6ED54F8-B454-4063-9D8C-9D286AE376D9}" name="Email" dataDxfId="577" totalsRowDxfId="576"/>
    <tableColumn id="10" xr3:uid="{F8DDB65E-624E-44C1-BD0A-79E8A598D4F3}" name="Phone" dataDxfId="575" totalsRowDxfId="574">
      <calculatedColumnFormula>DATE(#REF!,LOOKUP(tblData2456789101112131415161718192021222324[[#This Row],[Date last contacted]],{"April",4;"August",8;"December",12;"February",2;"January",1;"July",7;"June",6;"March",3;"May",5;"November",11;"October",10;"September",9}),1)</calculatedColumnFormula>
    </tableColumn>
    <tableColumn id="13" xr3:uid="{0E1C60D2-15E6-4E17-B5E5-B34516B46F20}" name="Probability Forecast" dataDxfId="573" totalsRowDxfId="572">
      <calculatedColumnFormula>tblData2456789101112131415161718192021222324[[#This Row],[Projected Premium]]*tblData2456789101112131415161718192021222324[[#This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0C82D3A-CAEE-4CBE-A57B-943D9F910BDA}" name="tblData24567891011121314151617181920212223" displayName="tblData24567891011121314151617181920212223" ref="B7:L87" totalsRowCount="1" headerRowDxfId="571" dataDxfId="570" totalsRowDxfId="569">
  <autoFilter ref="B7:L86"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BA021281-CB57-4BE2-8C79-55970018831E}" name="Opportunity Name" totalsRowLabel="Total" dataDxfId="568" totalsRowDxfId="567"/>
    <tableColumn id="2" xr3:uid="{C02337CD-490D-41DD-9C79-880F1E67B118}" name="Customer Contact" dataDxfId="566" totalsRowDxfId="565"/>
    <tableColumn id="4" xr3:uid="{BAAC894A-D314-48D0-8139-BD4FED6855BA}" name="Lead Source" dataDxfId="564" totalsRowDxfId="563"/>
    <tableColumn id="5" xr3:uid="{6B2D8343-4F2D-4A2C-ADEC-F400A8EB34AA}" name="Line of Business" dataDxfId="562" totalsRowDxfId="561"/>
    <tableColumn id="6" xr3:uid="{12CC00EF-5FB7-4B26-B530-D81464BB68F6}" name="Projected Premium" totalsRowFunction="sum" dataDxfId="560" totalsRowDxfId="559"/>
    <tableColumn id="7" xr3:uid="{33B09D28-13A7-4AA4-9C4C-8605275DCB21}" name="Markets Sent To" dataDxfId="558" totalsRowDxfId="557"/>
    <tableColumn id="11" xr3:uid="{CF909DCE-014B-4FA8-93BC-A8766E58CCEF}" name="Date last contacted" dataDxfId="556" totalsRowDxfId="555"/>
    <tableColumn id="3" xr3:uid="{39B2DEE2-F94A-40BB-B2C3-97E98B21D7F7}" name="Notes" dataDxfId="554" totalsRowDxfId="553"/>
    <tableColumn id="9" xr3:uid="{76D00729-7717-4A03-ABD5-48730C9CC4F1}" name="Email" dataDxfId="552" totalsRowDxfId="551"/>
    <tableColumn id="10" xr3:uid="{2B010154-614D-4E98-915C-B1279D00F813}" name="Phone" dataDxfId="550" totalsRowDxfId="549">
      <calculatedColumnFormula>DATE(#REF!,LOOKUP(tblData24567891011121314151617181920212223[[#This Row],[Date last contacted]],{"April",4;"August",8;"December",12;"February",2;"January",1;"July",7;"June",6;"March",3;"May",5;"November",11;"October",10;"September",9}),1)</calculatedColumnFormula>
    </tableColumn>
    <tableColumn id="13" xr3:uid="{659E6AED-3295-4AB8-BF1F-39268173EBDB}" name="Probability Forecast" dataDxfId="548" totalsRowDxfId="547">
      <calculatedColumnFormula>tblData24567891011121314151617181920212223[[#This Row],[Projected Premium]]*tblData24567891011121314151617181920212223[[#This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51F8024-125C-42D3-8A59-9C35BB55B293}" name="tblData245678910111213141516171819202122" displayName="tblData245678910111213141516171819202122" ref="B7:L96" totalsRowCount="1" headerRowDxfId="546" dataDxfId="545" totalsRowDxfId="544">
  <autoFilter ref="B7:L95"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727E2EBA-72E9-4018-BE68-DA84EE22E91B}" name="Opportunity Name" totalsRowLabel="Total" dataDxfId="543" totalsRowDxfId="542"/>
    <tableColumn id="2" xr3:uid="{F555DD9E-EB65-49C3-929B-53634633850C}" name="Customer Contact" dataDxfId="541" totalsRowDxfId="540"/>
    <tableColumn id="4" xr3:uid="{D3CE0AE4-60EB-41F9-886E-7120B19DB904}" name="Lead Source" dataDxfId="539" totalsRowDxfId="538"/>
    <tableColumn id="5" xr3:uid="{B863CDE3-483D-4A42-8A3A-B90C11C51339}" name="Line of Business" dataDxfId="537" totalsRowDxfId="536"/>
    <tableColumn id="6" xr3:uid="{AE404408-8C13-4E57-AAE4-308379A81C55}" name="Projected Premium" totalsRowFunction="sum" dataDxfId="535" totalsRowDxfId="534"/>
    <tableColumn id="7" xr3:uid="{CA155E80-D862-42AA-B4C5-CE9903179DCC}" name="Markets Sent To" dataDxfId="533" totalsRowDxfId="532"/>
    <tableColumn id="11" xr3:uid="{C6A9B113-843E-4908-AF38-9DB81E1667C6}" name="Date last contacted" dataDxfId="531" totalsRowDxfId="530"/>
    <tableColumn id="3" xr3:uid="{0E07A5A7-D916-447B-A25F-08A213C678BE}" name="Notes" dataDxfId="529" totalsRowDxfId="528"/>
    <tableColumn id="9" xr3:uid="{786DA6D9-18E5-460D-A023-CD060A3017DE}" name="Email" dataDxfId="527" totalsRowDxfId="526"/>
    <tableColumn id="10" xr3:uid="{B81AB821-A730-4F99-BCE5-EF94D0715C86}" name="Phone" dataDxfId="525" totalsRowDxfId="524">
      <calculatedColumnFormula>DATE(#REF!,LOOKUP(tblData245678910111213141516171819202122[[#This Row],[Date last contacted]],{"April",4;"August",8;"December",12;"February",2;"January",1;"July",7;"June",6;"March",3;"May",5;"November",11;"October",10;"September",9}),1)</calculatedColumnFormula>
    </tableColumn>
    <tableColumn id="13" xr3:uid="{446671E9-CFB2-4BDC-838C-27D64425C54F}" name="Probability Forecast" dataDxfId="523" totalsRowDxfId="522">
      <calculatedColumnFormula>tblData245678910111213141516171819202122[[#This Row],[Projected Premium]]*tblData245678910111213141516171819202122[[#This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D7FFD46-4312-4E3B-8213-1700DB311D15}" name="tblData2456789101112131415161718192021" displayName="tblData2456789101112131415161718192021" ref="B7:L91" totalsRowCount="1" headerRowDxfId="521" dataDxfId="520" totalsRowDxfId="519">
  <autoFilter ref="B7:L9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22A73020-CD9C-40FD-88DC-C57B99E65558}" name="Opportunity Name" totalsRowLabel="Total" dataDxfId="518" totalsRowDxfId="517"/>
    <tableColumn id="2" xr3:uid="{E2578992-9BF8-4FD5-B002-2D791D3AAC4D}" name="Customer Contact" dataDxfId="516" totalsRowDxfId="515"/>
    <tableColumn id="4" xr3:uid="{79708661-7BDD-4C59-B598-A3633951C58F}" name="Lead Source" dataDxfId="514" totalsRowDxfId="513"/>
    <tableColumn id="5" xr3:uid="{474F4D4E-8AE1-485D-8EDA-1C09D30CE33A}" name="Line of Business" dataDxfId="512" totalsRowDxfId="511"/>
    <tableColumn id="6" xr3:uid="{01EADCCB-85B8-41CF-B893-54A8503F55E9}" name="Projected Premium" totalsRowFunction="sum" dataDxfId="510" totalsRowDxfId="509"/>
    <tableColumn id="7" xr3:uid="{361CBEF0-B4F5-4D73-852D-02A2E635183D}" name="Markets Sent To" dataDxfId="508" totalsRowDxfId="507"/>
    <tableColumn id="11" xr3:uid="{8574C63E-CABF-4952-9292-BCB00FD547CD}" name="Date last contacted" dataDxfId="506" totalsRowDxfId="505"/>
    <tableColumn id="3" xr3:uid="{80A108A3-625F-44D3-921C-D9FF78511F4D}" name="Notes" dataDxfId="504" totalsRowDxfId="503"/>
    <tableColumn id="9" xr3:uid="{1B6FF5F5-3BEE-4667-B68D-416848F8ABD1}" name="Email" dataDxfId="502" totalsRowDxfId="501"/>
    <tableColumn id="10" xr3:uid="{7DD7D252-EDD2-496A-BECC-46C7997F073C}" name="Phone" dataDxfId="500" totalsRowDxfId="499">
      <calculatedColumnFormula>DATE(#REF!,LOOKUP(tblData2456789101112131415161718192021[[#This Row],[Date last contacted]],{"April",4;"August",8;"December",12;"February",2;"January",1;"July",7;"June",6;"March",3;"May",5;"November",11;"October",10;"September",9}),1)</calculatedColumnFormula>
    </tableColumn>
    <tableColumn id="13" xr3:uid="{503E6B64-840E-4546-8EB3-EAF751A60578}" name="Probability Forecast" dataDxfId="498" totalsRowDxfId="497">
      <calculatedColumnFormula>tblData2456789101112131415161718192021[[#This Row],[Projected Premium]]*tblData2456789101112131415161718192021[[#This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500FABC-86B8-4CBA-BC56-5E6BA58051B2}" name="tblData24567891011121314151617181920" displayName="tblData24567891011121314151617181920" ref="B7:L81" totalsRowCount="1" headerRowDxfId="496" dataDxfId="495" totalsRowDxfId="494">
  <autoFilter ref="B7:L8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3396A004-BCB8-4357-B6AC-759894F92AAE}" name="Opportunity Name" totalsRowLabel="Total" dataDxfId="493" totalsRowDxfId="492"/>
    <tableColumn id="2" xr3:uid="{8404A936-96A2-417E-B890-D52A1DB5EFF1}" name="Customer Contact" dataDxfId="491" totalsRowDxfId="490"/>
    <tableColumn id="4" xr3:uid="{294F4DAC-AA71-416B-B43C-B631951038D8}" name="Lead Source" dataDxfId="489" totalsRowDxfId="488"/>
    <tableColumn id="5" xr3:uid="{7EBF1961-7773-4242-8E54-E91055F89630}" name="Line of Business" dataDxfId="487" totalsRowDxfId="486"/>
    <tableColumn id="6" xr3:uid="{A76425FD-6219-4B22-9CA9-315AB171E066}" name="Projected Premium" totalsRowFunction="sum" dataDxfId="485" totalsRowDxfId="484"/>
    <tableColumn id="7" xr3:uid="{7FA6F5D3-A04C-4325-948C-6F4ED864E3B4}" name="Markets Sent To" dataDxfId="483" totalsRowDxfId="482"/>
    <tableColumn id="11" xr3:uid="{8649B7E3-FEF2-49BF-A058-853EDA6495B6}" name="Date last contacted" dataDxfId="481" totalsRowDxfId="480"/>
    <tableColumn id="3" xr3:uid="{997423AC-AB27-4C5C-B50B-36D27142BE01}" name="Notes" dataDxfId="479" totalsRowDxfId="478"/>
    <tableColumn id="9" xr3:uid="{30362D1F-5A76-45BC-99FA-B2667AF87EE3}" name="Email" dataDxfId="477" totalsRowDxfId="476"/>
    <tableColumn id="10" xr3:uid="{5CBF9AEE-42DA-4C5A-8B7B-D57D072EDC58}" name="Phone" dataDxfId="475" totalsRowDxfId="474">
      <calculatedColumnFormula>DATE(#REF!,LOOKUP(tblData24567891011121314151617181920[[#This Row],[Date last contacted]],{"April",4;"August",8;"December",12;"February",2;"January",1;"July",7;"June",6;"March",3;"May",5;"November",11;"October",10;"September",9}),1)</calculatedColumnFormula>
    </tableColumn>
    <tableColumn id="13" xr3:uid="{51D6E04D-34D5-4730-950A-01514160C5E4}" name="Probability Forecast" dataDxfId="473" totalsRowDxfId="472">
      <calculatedColumnFormula>tblData24567891011121314151617181920[[#This Row],[Projected Premium]]*tblData24567891011121314151617181920[[#This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D5F49AA-C2A7-4A67-B3F5-95CE4942860F}" name="tblData2456789101112131415161718" displayName="tblData2456789101112131415161718" ref="B7:L78" totalsRowCount="1" headerRowDxfId="471" dataDxfId="470" totalsRowDxfId="469">
  <autoFilter ref="B7:L77"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1C5B463-6F53-4E5B-B721-368F3E941310}" name="Opportunity Name" totalsRowLabel="Total" dataDxfId="468" totalsRowDxfId="467"/>
    <tableColumn id="2" xr3:uid="{E7AF8418-8216-4194-83AA-0BEF78AFD1D6}" name="Customer Contact" dataDxfId="466" totalsRowDxfId="465"/>
    <tableColumn id="4" xr3:uid="{EF066ED7-3FAF-4895-B2A4-E00C0373B20C}" name="Lead Source" dataDxfId="464" totalsRowDxfId="463"/>
    <tableColumn id="5" xr3:uid="{022B77E4-CE11-4FB8-80E9-18C00F3E5DAE}" name="Line of Business" dataDxfId="462" totalsRowDxfId="461"/>
    <tableColumn id="6" xr3:uid="{72CF6BDB-E716-44DC-99E6-27E27D11891A}" name="Projected Premium" totalsRowFunction="sum" dataDxfId="460" totalsRowDxfId="459"/>
    <tableColumn id="7" xr3:uid="{055BCF4A-B0B3-4516-B335-FCAA3416662F}" name="Markets Sent To" dataDxfId="458" totalsRowDxfId="457"/>
    <tableColumn id="11" xr3:uid="{29FED167-001A-4F84-90BE-BED6CC74158C}" name="Date last contacted" dataDxfId="456" totalsRowDxfId="455"/>
    <tableColumn id="3" xr3:uid="{C45FEC59-C227-4905-A353-0740D0FB87B8}" name="Notes" dataDxfId="454" totalsRowDxfId="453"/>
    <tableColumn id="9" xr3:uid="{B63CF8ED-7FCE-4D07-BF92-23162846190E}" name="Email" dataDxfId="452" totalsRowDxfId="451"/>
    <tableColumn id="10" xr3:uid="{3EA80D67-3549-438E-9FBA-B27D7B036334}" name="Phone" dataDxfId="450" totalsRowDxfId="449">
      <calculatedColumnFormula>DATE(#REF!,LOOKUP(tblData2456789101112131415161718[[#This Row],[Date last contacted]],{"April",4;"August",8;"December",12;"February",2;"January",1;"July",7;"June",6;"March",3;"May",5;"November",11;"October",10;"September",9}),1)</calculatedColumnFormula>
    </tableColumn>
    <tableColumn id="13" xr3:uid="{4920DE60-8A5D-4E3C-BC40-3E846880EF9A}" name="Probability Forecast" dataDxfId="448" totalsRowDxfId="447">
      <calculatedColumnFormula>tblData2456789101112131415161718[[#This Row],[Projected Premium]]*tblData2456789101112131415161718[[#This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7C23D84-9CAA-4B0C-BBC8-0FF1875F884C}" name="tblData245678910111213141516171819" displayName="tblData245678910111213141516171819" ref="B7:L74" totalsRowCount="1" headerRowDxfId="446" dataDxfId="445" totalsRowDxfId="444">
  <autoFilter ref="B7:L73"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6FADA641-516A-49CA-87CF-4DAF5CDA11F5}" name="Opportunity Name" totalsRowLabel="Total" dataDxfId="443" totalsRowDxfId="442"/>
    <tableColumn id="2" xr3:uid="{C7DFAFE4-290E-45A0-B501-073C04F2D6FD}" name="Customer Contact" dataDxfId="441" totalsRowDxfId="440"/>
    <tableColumn id="4" xr3:uid="{274E3C78-D8D2-445E-9B77-CFB25801C053}" name="Lead Source" dataDxfId="439" totalsRowDxfId="438"/>
    <tableColumn id="5" xr3:uid="{EB4E013A-DA5F-4C37-BE0B-BCAB00CF69D1}" name="Line of Business" dataDxfId="437" totalsRowDxfId="436"/>
    <tableColumn id="6" xr3:uid="{E80FDD61-C535-4EEA-BE0F-93001DBC0FE7}" name="Projected Premium" totalsRowFunction="sum" dataDxfId="435" totalsRowDxfId="434"/>
    <tableColumn id="7" xr3:uid="{69A490F4-3FD2-41E6-88B1-C36E33F77031}" name="Markets Sent To" dataDxfId="433" totalsRowDxfId="432"/>
    <tableColumn id="11" xr3:uid="{11E26DBD-89A3-4608-8D62-BAA9FFDB68F6}" name="Date last contacted" dataDxfId="431" totalsRowDxfId="430"/>
    <tableColumn id="3" xr3:uid="{DFA9E254-630B-4DC3-97BF-F2F6B2DD72BF}" name="Notes" dataDxfId="429" totalsRowDxfId="428"/>
    <tableColumn id="9" xr3:uid="{6B4FCC3D-4840-43A1-A590-A41068189704}" name="Email" dataDxfId="427" totalsRowDxfId="426"/>
    <tableColumn id="10" xr3:uid="{AEF1A29A-93F1-44AE-A46C-8DEFEBBF4859}" name="Phone" dataDxfId="425" totalsRowDxfId="424">
      <calculatedColumnFormula>DATE(#REF!,LOOKUP(tblData245678910111213141516171819[[#This Row],[Date last contacted]],{"April",4;"August",8;"December",12;"February",2;"January",1;"July",7;"June",6;"March",3;"May",5;"November",11;"October",10;"September",9}),1)</calculatedColumnFormula>
    </tableColumn>
    <tableColumn id="13" xr3:uid="{0E8EFE35-862A-4982-A4CD-02DC299ACB0C}" name="Probability Forecast" dataDxfId="423" totalsRowDxfId="422">
      <calculatedColumnFormula>tblData245678910111213141516171819[[#This Row],[Projected Premium]]*tblData245678910111213141516171819[[#This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518B736-193D-409A-B8FA-7B75FD0550AA}" name="tblData24567891011121314151617" displayName="tblData24567891011121314151617" ref="B7:L75" totalsRowCount="1" headerRowDxfId="421" dataDxfId="420" totalsRowDxfId="419">
  <autoFilter ref="B7:L7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34C82CAD-130A-448B-90B6-BA88D648F6F7}" name="Opportunity Name" totalsRowLabel="Total" dataDxfId="418" totalsRowDxfId="417"/>
    <tableColumn id="2" xr3:uid="{F105D07E-2B0A-4FD8-8561-CBE07F9CDE46}" name="Customer Contact" dataDxfId="416" totalsRowDxfId="415"/>
    <tableColumn id="4" xr3:uid="{F0F717A4-86AE-4D5F-AFE0-74C0DD3095D3}" name="Lead Source" dataDxfId="414" totalsRowDxfId="413"/>
    <tableColumn id="5" xr3:uid="{3A7A288A-35D6-4811-AC48-1D45B3074FBC}" name="Line of Business" dataDxfId="412" totalsRowDxfId="411"/>
    <tableColumn id="6" xr3:uid="{63E6DE14-FF4B-4288-9DB7-B1A22DF52053}" name="Projected Premium" totalsRowFunction="sum" dataDxfId="410" totalsRowDxfId="409"/>
    <tableColumn id="7" xr3:uid="{F5FB410D-7782-41A2-AA15-FB06A33485EE}" name="Markets Sent To" dataDxfId="408" totalsRowDxfId="407"/>
    <tableColumn id="11" xr3:uid="{3D418A22-8D7F-4ED2-AD48-11E92592EF96}" name="Date last contacted" dataDxfId="406" totalsRowDxfId="405"/>
    <tableColumn id="3" xr3:uid="{2BA36A3D-4939-42BF-9F06-DC1EED82B4E9}" name="Notes" dataDxfId="404" totalsRowDxfId="403"/>
    <tableColumn id="9" xr3:uid="{007B4052-E15F-474A-AB7A-03A90C685E36}" name="Probability of Sale" dataDxfId="402" totalsRowDxfId="401"/>
    <tableColumn id="10" xr3:uid="{E013D1BA-FE50-498D-84C0-CEF52D3EEA98}" name="Timeline" dataDxfId="400" totalsRowDxfId="399">
      <calculatedColumnFormula>DATE(#REF!,LOOKUP(tblData24567891011121314151617[[#This Row],[Date last contacted]],{"April",4;"August",8;"December",12;"February",2;"January",1;"July",7;"June",6;"March",3;"May",5;"November",11;"October",10;"September",9}),1)</calculatedColumnFormula>
    </tableColumn>
    <tableColumn id="13" xr3:uid="{7A99A5E4-1010-4154-B736-84115756F84A}" name="Probability Forecast" dataDxfId="398" totalsRowDxfId="397">
      <calculatedColumnFormula>tblData24567891011121314151617[[#This Row],[Projected Premium]]*tblData24567891011121314151617[[#This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E4252C0-61C6-4388-BAAE-7A9A67D49A34}" name="tblData245678910111213141516171819202122232425262728293031323334" displayName="tblData245678910111213141516171819202122232425262728293031323334" ref="B7:L52" totalsRowCount="1" headerRowDxfId="835" dataDxfId="834" totalsRowDxfId="833">
  <autoFilter ref="B7:L5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B44BDE4D-E8F4-470F-826B-346415BEBB70}" name="Opportunity Name" totalsRowLabel="Total" dataDxfId="832" totalsRowDxfId="831"/>
    <tableColumn id="2" xr3:uid="{932CD430-5291-43DF-9FC3-C1EB35949581}" name="Customer Contact" dataDxfId="830" totalsRowDxfId="829"/>
    <tableColumn id="4" xr3:uid="{3FFB77CB-A96A-4F54-873B-85C00050D4CC}" name="Lead Source" dataDxfId="828" totalsRowDxfId="827"/>
    <tableColumn id="5" xr3:uid="{C59A63DB-809B-4A4C-A3E3-354C34338483}" name="Line of Business" dataDxfId="826" totalsRowDxfId="825"/>
    <tableColumn id="6" xr3:uid="{1027EA0F-0CAD-489E-B5EE-CCA4AC27523E}" name="Projected Premium" totalsRowFunction="sum" dataDxfId="824" totalsRowDxfId="823"/>
    <tableColumn id="7" xr3:uid="{A9D4AB9F-9AC8-4BD9-9DCE-7CE06256A90F}" name="Markets Sent To" dataDxfId="822" totalsRowDxfId="821"/>
    <tableColumn id="11" xr3:uid="{2867798C-0FE0-4C22-AD0C-54F4992A969F}" name="Date last contacted" dataDxfId="820" totalsRowDxfId="819"/>
    <tableColumn id="3" xr3:uid="{E6968F0A-FEA7-46B6-AA7E-744CBE076303}" name="Notes" dataDxfId="818" totalsRowDxfId="817"/>
    <tableColumn id="9" xr3:uid="{DFF4F4FB-2F10-4D5D-982C-8580AF1F7759}" name="Email" dataDxfId="816" totalsRowDxfId="815"/>
    <tableColumn id="10" xr3:uid="{52E5379C-70F0-4A30-B2CB-B05060ECA38D}" name="Phone" dataDxfId="814" totalsRowDxfId="813">
      <calculatedColumnFormula>DATE(#REF!,LOOKUP(tblData245678910111213141516171819202122232425262728293031323334[[#This Row],[Date last contacted]],{"April",4;"August",8;"December",12;"February",2;"January",1;"July",7;"June",6;"March",3;"May",5;"November",11;"October",10;"September",9}),1)</calculatedColumnFormula>
    </tableColumn>
    <tableColumn id="13" xr3:uid="{7357F937-6ECA-4015-8547-306C8AA6345C}" name="Probability Forecast" dataDxfId="812" totalsRowDxfId="811">
      <calculatedColumnFormula>tblData245678910111213141516171819202122232425262728293031323334[[#This Row],[Projected Premium]]*tblData245678910111213141516171819202122232425262728293031323334[[#This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AB3550B-2C1A-4220-9D5E-8C7C45BA503E}" name="tblData245678910111213141516" displayName="tblData245678910111213141516" ref="B7:L74" totalsRowCount="1" headerRowDxfId="396" dataDxfId="395" totalsRowDxfId="394">
  <autoFilter ref="B7:L73"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9DC3A556-4944-4FAE-8E4A-680EC4608176}" name="Opportunity Name" totalsRowLabel="Total" dataDxfId="393" totalsRowDxfId="392"/>
    <tableColumn id="2" xr3:uid="{D558C59B-5AC9-44E8-A5AE-2CC027E3B7DF}" name="Customer Contact" dataDxfId="391" totalsRowDxfId="390"/>
    <tableColumn id="4" xr3:uid="{BCA39C84-E45E-4E6D-BDB2-73BF1C541B80}" name="Lead Source" dataDxfId="389" totalsRowDxfId="388"/>
    <tableColumn id="5" xr3:uid="{B136A90A-5CF1-4E72-807F-DD886964D87E}" name="Line of Business" dataDxfId="387" totalsRowDxfId="386"/>
    <tableColumn id="6" xr3:uid="{912734AA-82CF-41B5-A9B7-7E5040951B6D}" name="Projected Premium" totalsRowFunction="sum" dataDxfId="385" totalsRowDxfId="384"/>
    <tableColumn id="7" xr3:uid="{DECF521E-ACBF-40C7-B530-A4BC803A2772}" name="Markets Sent To" dataDxfId="383" totalsRowDxfId="382"/>
    <tableColumn id="11" xr3:uid="{A0D55F33-1528-428E-8706-17435983220C}" name="Date last contacted" dataDxfId="381" totalsRowDxfId="380"/>
    <tableColumn id="3" xr3:uid="{258A9A32-9B9A-41E1-85E8-E205DADCA03A}" name="Notes" dataDxfId="379" totalsRowDxfId="378"/>
    <tableColumn id="9" xr3:uid="{BADE4BA0-2C29-4842-8131-24F8E5474A47}" name="Probability of Sale" dataDxfId="377" totalsRowDxfId="376"/>
    <tableColumn id="10" xr3:uid="{A6879EFD-6273-4B01-991C-451AC9F856D5}" name="Timeline" dataDxfId="375" totalsRowDxfId="374">
      <calculatedColumnFormula>DATE(#REF!,LOOKUP(tblData245678910111213141516[[#This Row],[Date last contacted]],{"April",4;"August",8;"December",12;"February",2;"January",1;"July",7;"June",6;"March",3;"May",5;"November",11;"October",10;"September",9}),1)</calculatedColumnFormula>
    </tableColumn>
    <tableColumn id="13" xr3:uid="{482DB265-F4BB-443D-B5B3-9CE7589ED7D0}" name="Probability Forecast" dataDxfId="373" totalsRowDxfId="372">
      <calculatedColumnFormula>tblData245678910111213141516[[#This Row],[Projected Premium]]*tblData245678910111213141516[[#This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C0D2FE-BE65-4E4A-92D5-BA616285847C}" name="tblData2456789101112131415" displayName="tblData2456789101112131415" ref="B7:L57" totalsRowCount="1" headerRowDxfId="371" dataDxfId="370" totalsRowDxfId="369">
  <autoFilter ref="B7:L56"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4DA67B77-85FF-4537-AD20-F395E27F82F1}" name="Opportunity Name" totalsRowLabel="Total" dataDxfId="368" totalsRowDxfId="367"/>
    <tableColumn id="2" xr3:uid="{8EBEB8AC-3064-485B-84DB-CE90DEAB3B45}" name="Customer Contact" dataDxfId="366" totalsRowDxfId="365"/>
    <tableColumn id="4" xr3:uid="{DE6FFC80-0E22-4383-812C-7BA696A2E7CD}" name="Lead Source" dataDxfId="364" totalsRowDxfId="363"/>
    <tableColumn id="5" xr3:uid="{980A24AE-6B58-4424-AE41-E5263AD35D45}" name="Line of Business" dataDxfId="362" totalsRowDxfId="361"/>
    <tableColumn id="6" xr3:uid="{FA10A7EE-9297-41DC-81D0-EAF0428C64D6}" name="Projected Premium" totalsRowFunction="sum" dataDxfId="360" totalsRowDxfId="359"/>
    <tableColumn id="7" xr3:uid="{89D717F0-5BAE-40ED-B914-767FFB31C6BF}" name="Markets Sent To" dataDxfId="358" totalsRowDxfId="357"/>
    <tableColumn id="11" xr3:uid="{FD063557-CB43-4508-B2A2-1BE0A5DA46C4}" name="Date last contacted" dataDxfId="356" totalsRowDxfId="355"/>
    <tableColumn id="3" xr3:uid="{7C239160-41C9-4415-B0EB-A8E1238D8551}" name="Notes" dataDxfId="354" totalsRowDxfId="353"/>
    <tableColumn id="9" xr3:uid="{DEBEC876-4BB4-48BF-80ED-ADDFE77831C0}" name="Probability of Sale" dataDxfId="352" totalsRowDxfId="351"/>
    <tableColumn id="10" xr3:uid="{5032172B-3140-442F-AD2B-83361905F655}" name="Timeline" dataDxfId="350" totalsRowDxfId="349">
      <calculatedColumnFormula>DATE(#REF!,LOOKUP(tblData2456789101112131415[[#This Row],[Date last contacted]],{"April",4;"August",8;"December",12;"February",2;"January",1;"July",7;"June",6;"March",3;"May",5;"November",11;"October",10;"September",9}),1)</calculatedColumnFormula>
    </tableColumn>
    <tableColumn id="13" xr3:uid="{511724FE-8B78-4781-AEE0-A1C9544A14B0}" name="Probability Forecast" dataDxfId="348" totalsRowDxfId="347">
      <calculatedColumnFormula>tblData2456789101112131415[[#This Row],[Projected Premium]]*tblData2456789101112131415[[#This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EBACF35-9D81-4CCF-B781-E10E397D36FE}" name="tblData24567891011121314" displayName="tblData24567891011121314" ref="B7:L56" totalsRowCount="1" headerRowDxfId="346" dataDxfId="345" totalsRowDxfId="344">
  <autoFilter ref="B7:L55"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C1B2703-081A-415A-9167-21564C7F9D41}" name="Opportunity Name" totalsRowLabel="Total" dataDxfId="343" totalsRowDxfId="342"/>
    <tableColumn id="2" xr3:uid="{6691E4F6-4C62-45BB-AFA3-8DD178D01AC3}" name="Customer Contact" dataDxfId="341" totalsRowDxfId="340"/>
    <tableColumn id="4" xr3:uid="{C470095E-0AEA-4F39-BDDA-460B18166687}" name="Lead Source" dataDxfId="339" totalsRowDxfId="338"/>
    <tableColumn id="5" xr3:uid="{08C88E71-6C78-4345-B534-30534E596DB9}" name="Line of Business" dataDxfId="337" totalsRowDxfId="336"/>
    <tableColumn id="6" xr3:uid="{36DF50FC-C477-4FCE-962A-D5F4C8B89DA4}" name="Projected Premium" totalsRowFunction="sum" dataDxfId="335" totalsRowDxfId="334"/>
    <tableColumn id="7" xr3:uid="{742EAF91-D8DB-4E95-8EE0-C3FD55C8837B}" name="Markets Sent To" dataDxfId="333" totalsRowDxfId="332"/>
    <tableColumn id="11" xr3:uid="{BC42B962-4A11-49E4-8841-40DC0052304A}" name="Date last contacted" dataDxfId="331" totalsRowDxfId="330"/>
    <tableColumn id="3" xr3:uid="{739EE8A3-AA4D-4107-8186-7D446D31F05E}" name="Notes" dataDxfId="329" totalsRowDxfId="328"/>
    <tableColumn id="9" xr3:uid="{77416B14-B936-46D4-A77B-B098DB053296}" name="Probability of Sale" dataDxfId="327" totalsRowDxfId="326"/>
    <tableColumn id="10" xr3:uid="{954DD46C-0594-47C0-8DF5-20C475874CB8}" name="Timeline" dataDxfId="325" totalsRowDxfId="324">
      <calculatedColumnFormula>DATE(#REF!,LOOKUP(tblData24567891011121314[[#This Row],[Date last contacted]],{"April",4;"August",8;"December",12;"February",2;"January",1;"July",7;"June",6;"March",3;"May",5;"November",11;"October",10;"September",9}),1)</calculatedColumnFormula>
    </tableColumn>
    <tableColumn id="13" xr3:uid="{F186E249-084A-41F3-AA51-F979A2DECC10}" name="Probability Forecast" dataDxfId="323" totalsRowDxfId="322">
      <calculatedColumnFormula>tblData24567891011121314[[#This Row],[Projected Premium]]*tblData24567891011121314[[#This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C742BED-9030-464E-919A-4066C1E88E10}" name="tblData245678910111213" displayName="tblData245678910111213" ref="B7:L49" totalsRowCount="1" headerRowDxfId="321" dataDxfId="320" totalsRowDxfId="319">
  <autoFilter ref="B7:L4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ECAC6EF8-B627-4C3F-9CF7-71D89676FEBB}" name="Opportunity Name" totalsRowLabel="Total" dataDxfId="318" totalsRowDxfId="317"/>
    <tableColumn id="2" xr3:uid="{ACAB91CC-5DAF-4CBD-9E0F-2F1E4100405F}" name="Customer Contact" dataDxfId="316" totalsRowDxfId="315"/>
    <tableColumn id="4" xr3:uid="{3C05930A-BB74-4537-8339-9674101B6BEA}" name="Lead Source" dataDxfId="314" totalsRowDxfId="313"/>
    <tableColumn id="5" xr3:uid="{0F30693E-BA0D-4A23-BAF4-AD3EE6DBC970}" name="Line of Business" dataDxfId="312" totalsRowDxfId="311"/>
    <tableColumn id="6" xr3:uid="{7AF760A5-A1B4-42B4-A568-3BADA28F5E9A}" name="Projected Premium" totalsRowFunction="sum" dataDxfId="310" totalsRowDxfId="309"/>
    <tableColumn id="7" xr3:uid="{013F2009-BBF4-4ECF-A3C8-11AA5AE454C4}" name="Markets Sent To" dataDxfId="308" totalsRowDxfId="307"/>
    <tableColumn id="11" xr3:uid="{0D39EA76-D00D-4415-8AB5-46C1FE350F53}" name="Date last contacted" dataDxfId="306" totalsRowDxfId="305"/>
    <tableColumn id="3" xr3:uid="{4BED875E-6188-42EC-8CF2-7C4F5F90FE54}" name="Notes" dataDxfId="304" totalsRowDxfId="303"/>
    <tableColumn id="9" xr3:uid="{55381019-D92E-479E-B5E1-983C3EE58938}" name="Probability of Sale" dataDxfId="302" totalsRowDxfId="301"/>
    <tableColumn id="10" xr3:uid="{8FEC9D41-B966-45B7-90E3-15EF646E0113}" name="Timeline" dataDxfId="300" totalsRowDxfId="299">
      <calculatedColumnFormula>DATE(#REF!,LOOKUP(tblData245678910111213[[#This Row],[Date last contacted]],{"April",4;"August",8;"December",12;"February",2;"January",1;"July",7;"June",6;"March",3;"May",5;"November",11;"October",10;"September",9}),1)</calculatedColumnFormula>
    </tableColumn>
    <tableColumn id="13" xr3:uid="{6B57D68C-2B5E-46F2-8999-89A67F01E46A}" name="Probability Forecast" dataDxfId="298" totalsRowDxfId="297">
      <calculatedColumnFormula>tblData245678910111213[[#This Row],[Projected Premium]]*tblData245678910111213[[#This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A99EA0E-CAE3-454D-B12F-E7334CDE4393}" name="tblData2456789101112" displayName="tblData2456789101112" ref="B7:L41" totalsRowCount="1" headerRowDxfId="296" dataDxfId="295" totalsRowDxfId="294">
  <autoFilter ref="B7:L4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19304EE-12DF-4A62-8098-F4FF532640A9}" name="Opportunity Name" totalsRowLabel="Total" dataDxfId="293" totalsRowDxfId="292"/>
    <tableColumn id="2" xr3:uid="{E19A16FB-8A90-4204-A378-6209F9CFA083}" name="Customer Contact" dataDxfId="291" totalsRowDxfId="290"/>
    <tableColumn id="4" xr3:uid="{1D8D1573-245C-400B-AB8E-A71B49BAB15D}" name="Lead Source" dataDxfId="289" totalsRowDxfId="288"/>
    <tableColumn id="5" xr3:uid="{991874AC-3994-430A-964E-39FDB9C021FA}" name="Line of Business" dataDxfId="287" totalsRowDxfId="286"/>
    <tableColumn id="6" xr3:uid="{6EF68E04-C161-4312-87B8-0B0E6C7321BA}" name="Projected Premium" totalsRowFunction="sum" dataDxfId="285" totalsRowDxfId="284"/>
    <tableColumn id="7" xr3:uid="{B91D5E74-FC67-4FF8-AE85-DF38E9097E1A}" name="Markets Sent To" dataDxfId="283" totalsRowDxfId="282"/>
    <tableColumn id="11" xr3:uid="{28408B8B-7F3D-43DB-BA77-997609FF3AFB}" name="Date last contacted" dataDxfId="281" totalsRowDxfId="280"/>
    <tableColumn id="3" xr3:uid="{9441546A-21F3-4BB1-A0D6-8A04A1D3A419}" name="Notes" dataDxfId="279" totalsRowDxfId="278"/>
    <tableColumn id="9" xr3:uid="{1B2BF393-93DB-4438-91B3-178611B50D57}" name="Probability of Sale" dataDxfId="277" totalsRowDxfId="276"/>
    <tableColumn id="10" xr3:uid="{1B40A505-40A0-4CBC-9EF3-8DBA973BEEAA}" name="Timeline" dataDxfId="275" totalsRowDxfId="274">
      <calculatedColumnFormula>DATE(#REF!,LOOKUP(tblData2456789101112[[#This Row],[Date last contacted]],{"April",4;"August",8;"December",12;"February",2;"January",1;"July",7;"June",6;"March",3;"May",5;"November",11;"October",10;"September",9}),1)</calculatedColumnFormula>
    </tableColumn>
    <tableColumn id="13" xr3:uid="{DCD03666-56C1-4E03-B63D-E5A6707E0B80}" name="Probability Forecast" dataDxfId="273" totalsRowDxfId="272">
      <calculatedColumnFormula>tblData2456789101112[[#This Row],[Projected Premium]]*tblData2456789101112[[#This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4AFD3BA-807A-474D-AE6F-F222BBB5A5CC}" name="tblData24567891011" displayName="tblData24567891011" ref="B7:L37" totalsRowCount="1" headerRowDxfId="271" dataDxfId="270" totalsRowDxfId="269">
  <autoFilter ref="B7:L36"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5EEB824B-7111-4100-AADA-330CE2AF1AF3}" name="Opportunity Name" totalsRowLabel="Total" dataDxfId="268" totalsRowDxfId="267"/>
    <tableColumn id="2" xr3:uid="{30FC01DA-D911-4551-899A-0D2BA3DB2A66}" name="Customer Contact" dataDxfId="266" totalsRowDxfId="265"/>
    <tableColumn id="4" xr3:uid="{F307DF46-A3AF-4E60-AD8A-C57AB4D78FCF}" name="Lead Source" dataDxfId="264" totalsRowDxfId="263"/>
    <tableColumn id="5" xr3:uid="{A4422953-0512-4F22-9DA7-8B53CDEF879F}" name="Line of Business" dataDxfId="262" totalsRowDxfId="261"/>
    <tableColumn id="6" xr3:uid="{BAACE142-AE61-4F0A-BB2B-1C1A21C5A283}" name="Projected Premium" totalsRowFunction="sum" dataDxfId="260" totalsRowDxfId="259"/>
    <tableColumn id="7" xr3:uid="{A18FF64A-DB9D-452B-8099-344BDDF12BA3}" name="Markets Sent To" dataDxfId="258" totalsRowDxfId="257"/>
    <tableColumn id="11" xr3:uid="{9829EB45-248C-4292-8F95-BFE3641A2FED}" name="Date last contacted" dataDxfId="256" totalsRowDxfId="255"/>
    <tableColumn id="3" xr3:uid="{E71C06B4-1029-4D71-9465-363230C76BFC}" name="Notes" dataDxfId="254" totalsRowDxfId="253"/>
    <tableColumn id="9" xr3:uid="{8EADC074-E229-4E50-8A5D-9D0FC4B8A50A}" name="Probability of Sale" dataDxfId="252" totalsRowDxfId="251"/>
    <tableColumn id="10" xr3:uid="{41E3EB48-6E98-4576-80E2-1A918815F4AD}" name="Timeline" dataDxfId="250" totalsRowDxfId="249">
      <calculatedColumnFormula>DATE(#REF!,LOOKUP(tblData24567891011[[#This Row],[Date last contacted]],{"April",4;"August",8;"December",12;"February",2;"January",1;"July",7;"June",6;"March",3;"May",5;"November",11;"October",10;"September",9}),1)</calculatedColumnFormula>
    </tableColumn>
    <tableColumn id="13" xr3:uid="{16C2F6EC-D1C8-4BA3-BB04-A1AF99A1D810}" name="Probability Forecast" dataDxfId="248" totalsRowDxfId="247">
      <calculatedColumnFormula>tblData24567891011[[#This Row],[Projected Premium]]*tblData24567891011[[#This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8CE82E9-EE56-4824-ADDB-AB779C960ABD}" name="tblData245678910" displayName="tblData245678910" ref="B7:L37" totalsRowCount="1" headerRowDxfId="246" dataDxfId="245" totalsRowDxfId="244">
  <autoFilter ref="B7:L36"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AF673557-190B-4D03-964F-1142F98E4EBD}" name="Opportunity Name" totalsRowLabel="Total" dataDxfId="243" totalsRowDxfId="242"/>
    <tableColumn id="2" xr3:uid="{0D75FE96-E084-48CF-9887-AEFFB1E61AD4}" name="Customer Contact" dataDxfId="241" totalsRowDxfId="240"/>
    <tableColumn id="4" xr3:uid="{ED336200-CCD6-4C4C-940C-216595158A16}" name="Lead Source" dataDxfId="239" totalsRowDxfId="238"/>
    <tableColumn id="5" xr3:uid="{C5A2B042-D2ED-4D8E-9C7E-622191410BF2}" name="Line of Business" dataDxfId="237" totalsRowDxfId="236"/>
    <tableColumn id="6" xr3:uid="{BC14F634-6603-4725-AA8C-9EF9F6CEE77D}" name="Projected Premium" totalsRowFunction="sum" dataDxfId="235" totalsRowDxfId="234"/>
    <tableColumn id="7" xr3:uid="{4B188FA9-924F-49A1-8558-EDF1F674C853}" name="Markets Sent To" dataDxfId="233" totalsRowDxfId="232"/>
    <tableColumn id="11" xr3:uid="{4D5BA844-61FB-4CCF-87F7-54701ACC3E02}" name="Date last contacted" dataDxfId="231" totalsRowDxfId="230"/>
    <tableColumn id="3" xr3:uid="{4B8D94FF-1EA7-4282-8EE4-BC4837363C21}" name="Notes" dataDxfId="229" totalsRowDxfId="228"/>
    <tableColumn id="9" xr3:uid="{51365049-539C-4964-B021-D08D6BE78ED0}" name="Probability of Sale" dataDxfId="227" totalsRowDxfId="226"/>
    <tableColumn id="10" xr3:uid="{0382CEF4-AC67-4177-A5E2-69931FF70170}" name="Timeline" dataDxfId="225" totalsRowDxfId="224">
      <calculatedColumnFormula>DATE(#REF!,LOOKUP(tblData245678910[[#This Row],[Date last contacted]],{"April",4;"August",8;"December",12;"February",2;"January",1;"July",7;"June",6;"March",3;"May",5;"November",11;"October",10;"September",9}),1)</calculatedColumnFormula>
    </tableColumn>
    <tableColumn id="13" xr3:uid="{9294D242-395C-4B35-A61F-406F4F6404BE}" name="Probability Forecast" dataDxfId="223" totalsRowDxfId="222">
      <calculatedColumnFormula>tblData245678910[[#This Row],[Projected Premium]]*tblData245678910[[#This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EC8523F-3209-4F8C-9F07-9F24C0DA30F9}" name="tblData2456789" displayName="tblData2456789" ref="B7:L49" totalsRowCount="1" headerRowDxfId="221" dataDxfId="220" totalsRowDxfId="219">
  <autoFilter ref="B7:L4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390E04DC-707C-48F7-A866-B98B501FA7D6}" name="Opportunity Name" totalsRowLabel="Total" dataDxfId="218" totalsRowDxfId="217"/>
    <tableColumn id="2" xr3:uid="{32EB72B0-0992-40B4-8929-EAE8C32AC5A1}" name="Customer Contact" dataDxfId="216" totalsRowDxfId="215"/>
    <tableColumn id="4" xr3:uid="{774FA24C-A968-409D-985D-B8DE58EA44F9}" name="Lead Source" dataDxfId="214" totalsRowDxfId="213"/>
    <tableColumn id="5" xr3:uid="{54661132-A170-4248-AD5A-62180CA9F53C}" name="Line of Business" dataDxfId="212" totalsRowDxfId="211"/>
    <tableColumn id="6" xr3:uid="{F9F45735-7D53-4CBE-A21E-7BD48A843D37}" name="Projected Premium" totalsRowFunction="sum" dataDxfId="210" totalsRowDxfId="209"/>
    <tableColumn id="7" xr3:uid="{0C11FB63-8282-484F-AA40-53D1E2D0F9C8}" name="Markets Sent To" dataDxfId="208" totalsRowDxfId="207"/>
    <tableColumn id="11" xr3:uid="{FB84FE39-DE04-43C7-A2A2-B9D049E56E84}" name="Date last contacted" dataDxfId="206" totalsRowDxfId="205"/>
    <tableColumn id="3" xr3:uid="{D30BB2AA-FC4F-4044-8B23-A0F3761C86B6}" name="Notes" dataDxfId="204" totalsRowDxfId="203"/>
    <tableColumn id="9" xr3:uid="{A8BF9CEC-7D0D-41CC-A8C6-96C7A3356970}" name="Probability of Sale" dataDxfId="202" totalsRowDxfId="201"/>
    <tableColumn id="10" xr3:uid="{F49B37AF-87D6-47B0-938A-F813A0DF4E62}" name="Timeline" dataDxfId="200" totalsRowDxfId="199">
      <calculatedColumnFormula>DATE(#REF!,LOOKUP(tblData2456789[[#This Row],[Date last contacted]],{"April",4;"August",8;"December",12;"February",2;"January",1;"July",7;"June",6;"March",3;"May",5;"November",11;"October",10;"September",9}),1)</calculatedColumnFormula>
    </tableColumn>
    <tableColumn id="13" xr3:uid="{E0C37CFB-D878-4F3C-A517-AC7BC99D901A}" name="Probability Forecast" dataDxfId="198" totalsRowDxfId="197">
      <calculatedColumnFormula>tblData2456789[[#This Row],[Projected Premium]]*tblData2456789[[#This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2D680C9-DA44-4ACD-95CE-F4ECEC99366E}" name="tblData245678" displayName="tblData245678" ref="B7:L49" totalsRowCount="1" headerRowDxfId="196" dataDxfId="195" totalsRowDxfId="194">
  <autoFilter ref="B7:L4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1A4E4A7C-539C-4CDC-8FDA-1EE6BFE9C11D}" name="Opportunity Name" totalsRowLabel="Total" dataDxfId="193" totalsRowDxfId="192"/>
    <tableColumn id="2" xr3:uid="{3416CF50-5C91-4E33-B421-D2D674F2B7E4}" name="Customer Contact" dataDxfId="191" totalsRowDxfId="190"/>
    <tableColumn id="4" xr3:uid="{44A846B4-E6DA-4947-9595-58E802E3D8E5}" name="Lead Source" dataDxfId="189" totalsRowDxfId="188"/>
    <tableColumn id="5" xr3:uid="{28D6B050-D484-4A7E-A781-1A6306ABF501}" name="Line of Business" dataDxfId="187" totalsRowDxfId="186"/>
    <tableColumn id="6" xr3:uid="{4BA067A7-2449-4C79-8946-A4CBB4CB2FA8}" name="Projected Premium" totalsRowFunction="sum" dataDxfId="185" totalsRowDxfId="184"/>
    <tableColumn id="7" xr3:uid="{354854DA-510F-4C40-8CFF-0BD5FA21F1B6}" name="Markets Sent To" dataDxfId="183" totalsRowDxfId="182"/>
    <tableColumn id="11" xr3:uid="{24420207-4CDB-4241-A4C8-C9A125926279}" name="Date last contacted" dataDxfId="181" totalsRowDxfId="180"/>
    <tableColumn id="3" xr3:uid="{8B0DEE98-C19F-44D9-BC47-BF9C3A918F9A}" name="Notes" dataDxfId="179" totalsRowDxfId="178"/>
    <tableColumn id="9" xr3:uid="{65AB480A-2D8C-4EAD-961E-CD62E933D4E8}" name="Probability of Sale" dataDxfId="177" totalsRowDxfId="176"/>
    <tableColumn id="10" xr3:uid="{8BD2EB84-70C4-4BB7-8E69-A5787037251E}" name="Timeline" dataDxfId="175" totalsRowDxfId="174">
      <calculatedColumnFormula>DATE(#REF!,LOOKUP(tblData245678[[#This Row],[Date last contacted]],{"April",4;"August",8;"December",12;"February",2;"January",1;"July",7;"June",6;"March",3;"May",5;"November",11;"October",10;"September",9}),1)</calculatedColumnFormula>
    </tableColumn>
    <tableColumn id="13" xr3:uid="{3E52B0E0-903A-4CE0-9883-4DC68BDFE5D8}" name="Probability Forecast" dataDxfId="173" totalsRowDxfId="172">
      <calculatedColumnFormula>tblData245678[[#This Row],[Projected Premium]]*tblData245678[[#This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blData24567" displayName="tblData24567" ref="B7:L49" totalsRowCount="1" headerRowDxfId="171" dataDxfId="170" totalsRowDxfId="169">
  <autoFilter ref="B7:L4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0000000-0010-0000-0000-000001000000}" name="Opportunity Name" totalsRowLabel="Total" dataDxfId="168" totalsRowDxfId="167"/>
    <tableColumn id="2" xr3:uid="{00000000-0010-0000-0000-000002000000}" name="Customer Contact" dataDxfId="166" totalsRowDxfId="165"/>
    <tableColumn id="4" xr3:uid="{00000000-0010-0000-0000-000004000000}" name="Lead Source" dataDxfId="164" totalsRowDxfId="163"/>
    <tableColumn id="5" xr3:uid="{00000000-0010-0000-0000-000005000000}" name="Line of Business" dataDxfId="162" totalsRowDxfId="161"/>
    <tableColumn id="6" xr3:uid="{00000000-0010-0000-0000-000006000000}" name="Projected Premium" totalsRowFunction="sum" dataDxfId="160" totalsRowDxfId="159"/>
    <tableColumn id="7" xr3:uid="{00000000-0010-0000-0000-000007000000}" name="Markets Sent To" dataDxfId="158" totalsRowDxfId="157"/>
    <tableColumn id="11" xr3:uid="{00000000-0010-0000-0000-00000B000000}" name="Date last contacted" dataDxfId="156" totalsRowDxfId="155"/>
    <tableColumn id="3" xr3:uid="{00000000-0010-0000-0000-000003000000}" name="Notes" dataDxfId="154" totalsRowDxfId="153"/>
    <tableColumn id="9" xr3:uid="{00000000-0010-0000-0000-000009000000}" name="Probability of Sale" dataDxfId="152" totalsRowDxfId="151"/>
    <tableColumn id="10" xr3:uid="{00000000-0010-0000-0000-00000A000000}" name="Timeline" dataDxfId="150" totalsRowDxfId="149">
      <calculatedColumnFormula>DATE(#REF!,LOOKUP(tblData24567[[#This Row],[Date last contacted]],{"April",4;"August",8;"December",12;"February",2;"January",1;"July",7;"June",6;"March",3;"May",5;"November",11;"October",10;"September",9}),1)</calculatedColumnFormula>
    </tableColumn>
    <tableColumn id="13" xr3:uid="{00000000-0010-0000-0000-00000D000000}" name="Probability Forecast" dataDxfId="148" totalsRowDxfId="147">
      <calculatedColumnFormula>tblData24567[[#This Row],[Projected Premium]]*tblData24567[[#This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B3D6DE5-FBD4-44A2-9FA2-4BCE908741C4}" name="tblData2456789101112131415161718192021222324252627282930313233" displayName="tblData2456789101112131415161718192021222324252627282930313233" ref="B7:L34" totalsRowCount="1" headerRowDxfId="810" dataDxfId="809" totalsRowDxfId="808">
  <autoFilter ref="B7:L33"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F42E03E8-25E7-451C-90E8-3DEFD6574127}" name="Opportunity Name" totalsRowLabel="Total" dataDxfId="807" totalsRowDxfId="806"/>
    <tableColumn id="2" xr3:uid="{2EED326D-BECF-4B0D-BD00-769951371562}" name="Customer Contact" dataDxfId="805" totalsRowDxfId="804"/>
    <tableColumn id="4" xr3:uid="{16584F94-A3E5-4166-B85D-8E92661852D3}" name="Lead Source" dataDxfId="803" totalsRowDxfId="802"/>
    <tableColumn id="5" xr3:uid="{FA984B81-AA0D-401B-94E3-BCE07DF88D76}" name="Line of Business" dataDxfId="801" totalsRowDxfId="800"/>
    <tableColumn id="6" xr3:uid="{46EB1F76-C81B-4F2A-A850-F5DB26DFE037}" name="Projected Premium" totalsRowFunction="sum" dataDxfId="799" totalsRowDxfId="798"/>
    <tableColumn id="7" xr3:uid="{4BA175C3-001D-4B9D-912E-E25D404B22B0}" name="Markets Sent To" dataDxfId="797" totalsRowDxfId="796"/>
    <tableColumn id="11" xr3:uid="{7DEF7B44-996D-4A55-B758-DA1BDD9F03E5}" name="Date last contacted" dataDxfId="795" totalsRowDxfId="794"/>
    <tableColumn id="3" xr3:uid="{EECB3AE1-607F-46BF-8E01-50B9AC311233}" name="Notes" dataDxfId="793" totalsRowDxfId="792"/>
    <tableColumn id="9" xr3:uid="{94A2F65E-0C1E-41BC-9098-759092CA3533}" name="Email" dataDxfId="791" totalsRowDxfId="790"/>
    <tableColumn id="10" xr3:uid="{38C4AFEE-5EB2-4E4B-83DD-E1E138028150}" name="Phone" dataDxfId="789" totalsRowDxfId="788">
      <calculatedColumnFormula>DATE(#REF!,LOOKUP(tblData2456789101112131415161718192021222324252627282930313233[[#This Row],[Date last contacted]],{"April",4;"August",8;"December",12;"February",2;"January",1;"July",7;"June",6;"March",3;"May",5;"November",11;"October",10;"September",9}),1)</calculatedColumnFormula>
    </tableColumn>
    <tableColumn id="13" xr3:uid="{41546DCC-89C4-4004-9B97-76D7511D3E41}" name="Probability Forecast" dataDxfId="787" totalsRowDxfId="786">
      <calculatedColumnFormula>tblData2456789101112131415161718192021222324252627282930313233[[#This Row],[Projected Premium]]*tblData2456789101112131415161718192021222324252627282930313233[[#This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blData2456" displayName="tblData2456" ref="B7:L57" totalsRowCount="1" headerRowDxfId="146" dataDxfId="145" totalsRowDxfId="144">
  <autoFilter ref="B7:L5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0000000-0010-0000-0100-000001000000}" name="Opportunity Name" totalsRowLabel="Total" dataDxfId="143" totalsRowDxfId="142"/>
    <tableColumn id="2" xr3:uid="{00000000-0010-0000-0100-000002000000}" name="Customer Contact" dataDxfId="141" totalsRowDxfId="140"/>
    <tableColumn id="4" xr3:uid="{00000000-0010-0000-0100-000004000000}" name="Lead Source" dataDxfId="139" totalsRowDxfId="138"/>
    <tableColumn id="5" xr3:uid="{00000000-0010-0000-0100-000005000000}" name="Line of Business" dataDxfId="137" totalsRowDxfId="136"/>
    <tableColumn id="6" xr3:uid="{00000000-0010-0000-0100-000006000000}" name="Projected Premium" totalsRowFunction="sum" dataDxfId="135" totalsRowDxfId="134"/>
    <tableColumn id="7" xr3:uid="{00000000-0010-0000-0100-000007000000}" name="Markets Sent To" dataDxfId="133" totalsRowDxfId="132"/>
    <tableColumn id="11" xr3:uid="{00000000-0010-0000-0100-00000B000000}" name="Date last contacted" dataDxfId="131" totalsRowDxfId="130"/>
    <tableColumn id="3" xr3:uid="{00000000-0010-0000-0100-000003000000}" name="Notes" dataDxfId="129" totalsRowDxfId="128"/>
    <tableColumn id="9" xr3:uid="{00000000-0010-0000-0100-000009000000}" name="Probability of Sale" dataDxfId="127" totalsRowDxfId="126"/>
    <tableColumn id="10" xr3:uid="{00000000-0010-0000-0100-00000A000000}" name="Timeline" dataDxfId="125" totalsRowDxfId="124">
      <calculatedColumnFormula>DATE(#REF!,LOOKUP(tblData2456[[#This Row],[Date last contacted]],{"April",4;"August",8;"December",12;"February",2;"January",1;"July",7;"June",6;"March",3;"May",5;"November",11;"October",10;"September",9}),1)</calculatedColumnFormula>
    </tableColumn>
    <tableColumn id="13" xr3:uid="{00000000-0010-0000-0100-00000D000000}" name="Probability Forecast" dataDxfId="123" totalsRowDxfId="122">
      <calculatedColumnFormula>tblData2456[[#This Row],[Projected Premium]]*tblData2456[[#This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blData245" displayName="tblData245" ref="B7:L83" totalsRowCount="1" headerRowDxfId="121" dataDxfId="120" totalsRowDxfId="119">
  <autoFilter ref="B7:L82"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0000000-0010-0000-0200-000001000000}" name="Opportunity Name" totalsRowLabel="Total" dataDxfId="118" totalsRowDxfId="117"/>
    <tableColumn id="2" xr3:uid="{00000000-0010-0000-0200-000002000000}" name="Customer Contact" dataDxfId="116" totalsRowDxfId="115"/>
    <tableColumn id="4" xr3:uid="{00000000-0010-0000-0200-000004000000}" name="Lead Source" dataDxfId="114" totalsRowDxfId="113"/>
    <tableColumn id="5" xr3:uid="{00000000-0010-0000-0200-000005000000}" name="Line of Business" dataDxfId="112" totalsRowDxfId="111"/>
    <tableColumn id="6" xr3:uid="{00000000-0010-0000-0200-000006000000}" name="Projected Premium" totalsRowFunction="sum" dataDxfId="110" totalsRowDxfId="109"/>
    <tableColumn id="7" xr3:uid="{00000000-0010-0000-0200-000007000000}" name="Markets Sent To" dataDxfId="108" totalsRowDxfId="107"/>
    <tableColumn id="11" xr3:uid="{00000000-0010-0000-0200-00000B000000}" name="Date last contacted" dataDxfId="106" totalsRowDxfId="105"/>
    <tableColumn id="3" xr3:uid="{00000000-0010-0000-0200-000003000000}" name="Notes" dataDxfId="104" totalsRowDxfId="103"/>
    <tableColumn id="9" xr3:uid="{00000000-0010-0000-0200-000009000000}" name="Probability of Sale" dataDxfId="102" totalsRowDxfId="101"/>
    <tableColumn id="10" xr3:uid="{00000000-0010-0000-0200-00000A000000}" name="Timeline" dataDxfId="100" totalsRowDxfId="99">
      <calculatedColumnFormula>DATE(#REF!,LOOKUP(tblData245[[#This Row],[Date last contacted]],{"April",4;"August",8;"December",12;"February",2;"January",1;"July",7;"June",6;"March",3;"May",5;"November",11;"October",10;"September",9}),1)</calculatedColumnFormula>
    </tableColumn>
    <tableColumn id="13" xr3:uid="{00000000-0010-0000-0200-00000D000000}" name="Probability Forecast" dataDxfId="98" totalsRowDxfId="97">
      <calculatedColumnFormula>tblData245[[#This Row],[Projected Premium]]*tblData245[[#This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blData24" displayName="tblData24" ref="B7:L60" totalsRowCount="1" headerRowDxfId="96" dataDxfId="95" totalsRowDxfId="94">
  <autoFilter ref="B7:L59"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0000000-0010-0000-0300-000001000000}" name="Opportunity Name" totalsRowLabel="Total" dataDxfId="93" totalsRowDxfId="92"/>
    <tableColumn id="2" xr3:uid="{00000000-0010-0000-0300-000002000000}" name="Customer Contact" dataDxfId="91" totalsRowDxfId="90"/>
    <tableColumn id="4" xr3:uid="{00000000-0010-0000-0300-000004000000}" name="Lead Source" dataDxfId="89" totalsRowDxfId="88"/>
    <tableColumn id="5" xr3:uid="{00000000-0010-0000-0300-000005000000}" name="Line of Business" dataDxfId="87" totalsRowDxfId="86"/>
    <tableColumn id="6" xr3:uid="{00000000-0010-0000-0300-000006000000}" name="Projected Premium" totalsRowFunction="sum" dataDxfId="85" totalsRowDxfId="84"/>
    <tableColumn id="7" xr3:uid="{00000000-0010-0000-0300-000007000000}" name="Markets Sent To" dataDxfId="83" totalsRowDxfId="82"/>
    <tableColumn id="11" xr3:uid="{00000000-0010-0000-0300-00000B000000}" name="Date last contacted" dataDxfId="81" totalsRowDxfId="80"/>
    <tableColumn id="3" xr3:uid="{00000000-0010-0000-0300-000003000000}" name="Notes" dataDxfId="79" totalsRowDxfId="78"/>
    <tableColumn id="9" xr3:uid="{00000000-0010-0000-0300-000009000000}" name="Probability of Sale" dataDxfId="77" totalsRowDxfId="76"/>
    <tableColumn id="10" xr3:uid="{00000000-0010-0000-0300-00000A000000}" name="Timeline" dataDxfId="75" totalsRowDxfId="74">
      <calculatedColumnFormula>DATE(#REF!,LOOKUP(tblData24[[#This Row],[Date last contacted]],{"April",4;"August",8;"December",12;"February",2;"January",1;"July",7;"June",6;"March",3;"May",5;"November",11;"October",10;"September",9}),1)</calculatedColumnFormula>
    </tableColumn>
    <tableColumn id="13" xr3:uid="{00000000-0010-0000-0300-00000D000000}" name="Probability Forecast" dataDxfId="73" totalsRowDxfId="72">
      <calculatedColumnFormula>tblData24[[#This Row],[Projected Premium]]*tblData24[[#This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blData2" displayName="tblData2" ref="B7:L83" totalsRowCount="1" headerRowDxfId="71" dataDxfId="70" totalsRowDxfId="69">
  <autoFilter ref="B7:L8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0000000-0010-0000-0400-000001000000}" name="Opportunity Name" totalsRowLabel="Total" dataDxfId="68" totalsRowDxfId="67"/>
    <tableColumn id="2" xr3:uid="{00000000-0010-0000-0400-000002000000}" name="Customer Contact" dataDxfId="66" totalsRowDxfId="65"/>
    <tableColumn id="4" xr3:uid="{00000000-0010-0000-0400-000004000000}" name="Lead Source" dataDxfId="64" totalsRowDxfId="63"/>
    <tableColumn id="5" xr3:uid="{00000000-0010-0000-0400-000005000000}" name="Line of Business" dataDxfId="62" totalsRowDxfId="61"/>
    <tableColumn id="6" xr3:uid="{00000000-0010-0000-0400-000006000000}" name="Projected Premium" totalsRowFunction="sum" dataDxfId="60" totalsRowDxfId="59"/>
    <tableColumn id="7" xr3:uid="{00000000-0010-0000-0400-000007000000}" name="Markets Sent To" dataDxfId="58" totalsRowDxfId="57"/>
    <tableColumn id="11" xr3:uid="{00000000-0010-0000-0400-00000B000000}" name="Date last contacted" dataDxfId="56" totalsRowDxfId="55"/>
    <tableColumn id="3" xr3:uid="{00000000-0010-0000-0400-000003000000}" name="Notes" dataDxfId="54" totalsRowDxfId="53"/>
    <tableColumn id="9" xr3:uid="{00000000-0010-0000-0400-000009000000}" name="Probability of Sale" dataDxfId="52" totalsRowDxfId="51"/>
    <tableColumn id="10" xr3:uid="{00000000-0010-0000-0400-00000A000000}" name="Timeline" dataDxfId="50" totalsRowDxfId="49">
      <calculatedColumnFormula>DATE(#REF!,LOOKUP(tblData2[[#This Row],[Date last contacted]],{"April",4;"August",8;"December",12;"February",2;"January",1;"July",7;"June",6;"March",3;"May",5;"November",11;"October",10;"September",9}),1)</calculatedColumnFormula>
    </tableColumn>
    <tableColumn id="13" xr3:uid="{00000000-0010-0000-0400-00000D000000}" name="Probability Forecast" dataDxfId="48" totalsRowDxfId="47">
      <calculatedColumnFormula>tblData2[[#This Row],[Projected Premium]]*tblData2[[#This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blData" displayName="tblData" ref="B7:L66" totalsRowCount="1" headerRowDxfId="46" dataDxfId="45" totalsRowDxfId="44">
  <autoFilter ref="B7:L6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0000000-0010-0000-0500-000001000000}" name="Opportunity Name" totalsRowLabel="Total" dataDxfId="43" totalsRowDxfId="42"/>
    <tableColumn id="2" xr3:uid="{00000000-0010-0000-0500-000002000000}" name="Customer Contact" dataDxfId="41" totalsRowDxfId="40"/>
    <tableColumn id="4" xr3:uid="{00000000-0010-0000-0500-000004000000}" name="Lead Source" dataDxfId="39" totalsRowDxfId="38"/>
    <tableColumn id="5" xr3:uid="{00000000-0010-0000-0500-000005000000}" name="Line of Business" dataDxfId="37" totalsRowDxfId="36"/>
    <tableColumn id="6" xr3:uid="{00000000-0010-0000-0500-000006000000}" name="Projected Premium" totalsRowFunction="sum" dataDxfId="35" totalsRowDxfId="34"/>
    <tableColumn id="7" xr3:uid="{00000000-0010-0000-0500-000007000000}" name="Markets Sent To" dataDxfId="33" totalsRowDxfId="32"/>
    <tableColumn id="11" xr3:uid="{00000000-0010-0000-0500-00000B000000}" name="Date last contacted" dataDxfId="31" totalsRowDxfId="30"/>
    <tableColumn id="3" xr3:uid="{00000000-0010-0000-0500-000003000000}" name="Notes" dataDxfId="29" totalsRowDxfId="28"/>
    <tableColumn id="9" xr3:uid="{00000000-0010-0000-0500-000009000000}" name="Probability of Sale" dataDxfId="27" totalsRowDxfId="26"/>
    <tableColumn id="10" xr3:uid="{00000000-0010-0000-0500-00000A000000}" name="Timeline" dataDxfId="25" totalsRowDxfId="24">
      <calculatedColumnFormula>DATE(#REF!,LOOKUP(tblData[[#This Row],[Date last contacted]],{"April",4;"August",8;"December",12;"February",2;"January",1;"July",7;"June",6;"March",3;"May",5;"November",11;"October",10;"September",9}),1)</calculatedColumnFormula>
    </tableColumn>
    <tableColumn id="13" xr3:uid="{00000000-0010-0000-0500-00000D000000}" name="Probability Forecast" dataDxfId="23" totalsRowDxfId="22">
      <calculatedColumnFormula>tblData[[#This Row],[Projected Premium]]*tblData[[#This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74B148D-9210-498E-918D-DF23656FB1F7}" name="tblData24567891011121314151617181920212223242526272829303132" displayName="tblData24567891011121314151617181920212223242526272829303132" ref="B7:L39" totalsRowCount="1" headerRowDxfId="785" dataDxfId="784" totalsRowDxfId="783">
  <autoFilter ref="B7:L3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C6B6B0B-B76C-4DED-912C-204B74CF1A50}" name="Opportunity Name" totalsRowLabel="Total" dataDxfId="782" totalsRowDxfId="781"/>
    <tableColumn id="2" xr3:uid="{23A9E089-DE6A-4ACB-90F6-31D2D1871EFF}" name="Customer Contact" dataDxfId="780" totalsRowDxfId="779"/>
    <tableColumn id="4" xr3:uid="{02F5F6CE-92C6-4283-8E7C-316F9CAC911B}" name="Lead Source" dataDxfId="778" totalsRowDxfId="777"/>
    <tableColumn id="5" xr3:uid="{37F368A3-C07C-4FB9-9CED-2E24C47D7EED}" name="Line of Business" dataDxfId="776" totalsRowDxfId="775"/>
    <tableColumn id="6" xr3:uid="{F5225238-2A6A-424F-BE25-4880B2E43244}" name="Projected Premium" totalsRowFunction="sum" dataDxfId="774" totalsRowDxfId="773"/>
    <tableColumn id="7" xr3:uid="{A54BFD2C-2521-42D8-895A-3C12CB52B4AF}" name="Markets Sent To" dataDxfId="772" totalsRowDxfId="771"/>
    <tableColumn id="11" xr3:uid="{ABD73781-76FD-4C7B-8B52-B178BEB94E9C}" name="Date last contacted" dataDxfId="770" totalsRowDxfId="769"/>
    <tableColumn id="3" xr3:uid="{198F522C-D122-4FB6-96DD-757A5EF7B72F}" name="Notes" dataDxfId="768" totalsRowDxfId="767"/>
    <tableColumn id="9" xr3:uid="{752812B8-95C1-4247-9745-60EC920D1EE1}" name="Email" dataDxfId="766" totalsRowDxfId="765"/>
    <tableColumn id="10" xr3:uid="{E974D383-F659-4B31-B12E-992C400D5507}" name="Phone" dataDxfId="764" totalsRowDxfId="763">
      <calculatedColumnFormula>DATE(#REF!,LOOKUP(tblData24567891011121314151617181920212223242526272829303132[[#This Row],[Date last contacted]],{"April",4;"August",8;"December",12;"February",2;"January",1;"July",7;"June",6;"March",3;"May",5;"November",11;"October",10;"September",9}),1)</calculatedColumnFormula>
    </tableColumn>
    <tableColumn id="13" xr3:uid="{1C9FAC84-5376-4CF2-A17B-C00753BF15EC}" name="Probability Forecast" dataDxfId="762" totalsRowDxfId="761">
      <calculatedColumnFormula>tblData24567891011121314151617181920212223242526272829303132[[#This Row],[Projected Premium]]*tblData24567891011121314151617181920212223242526272829303132[[#This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C053C5F-2C7B-422E-88AA-D1B634D8B0CC}" name="tblData245678910111213141516171819202122232425262728293031" displayName="tblData245678910111213141516171819202122232425262728293031" ref="B7:L47" totalsRowCount="1" headerRowDxfId="760" dataDxfId="759" totalsRowDxfId="758">
  <autoFilter ref="B7:L46"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4C5D2233-5434-46AF-8FA4-F25EA1391165}" name="Opportunity Name" totalsRowLabel="Total" dataDxfId="757" totalsRowDxfId="756"/>
    <tableColumn id="2" xr3:uid="{AF6CC462-68BD-45E6-8C51-DB31F61A5C11}" name="Customer Contact" dataDxfId="755" totalsRowDxfId="754"/>
    <tableColumn id="4" xr3:uid="{0F8C4DB8-2013-47B6-B9FA-EC8819100ADB}" name="Lead Source" dataDxfId="753" totalsRowDxfId="752"/>
    <tableColumn id="5" xr3:uid="{509A8112-198D-4EB3-A5A6-2B73FB4A454D}" name="Line of Business" dataDxfId="751" totalsRowDxfId="750"/>
    <tableColumn id="6" xr3:uid="{64FB5EA1-B844-443A-A689-CCFA12C15DB4}" name="Projected Premium" totalsRowFunction="sum" dataDxfId="749" totalsRowDxfId="748"/>
    <tableColumn id="7" xr3:uid="{A9C9784D-501A-40FC-BFF4-3CCF54610090}" name="Markets Sent To" dataDxfId="747" totalsRowDxfId="746"/>
    <tableColumn id="11" xr3:uid="{90CBD33A-56F1-440B-B2D0-766ED35DCD46}" name="Date last contacted" dataDxfId="745" totalsRowDxfId="744"/>
    <tableColumn id="3" xr3:uid="{3C963595-A7F2-44D7-8C8B-DAAAC051DE3D}" name="Notes" dataDxfId="743" totalsRowDxfId="742"/>
    <tableColumn id="9" xr3:uid="{20804C09-616B-4926-A694-AFD77153DFDA}" name="Email" dataDxfId="741" totalsRowDxfId="740"/>
    <tableColumn id="10" xr3:uid="{900D2BBE-0ABD-4B87-9814-A00E480A7E90}" name="Phone" dataDxfId="739" totalsRowDxfId="738">
      <calculatedColumnFormula>DATE(#REF!,LOOKUP(tblData245678910111213141516171819202122232425262728293031[[#This Row],[Date last contacted]],{"April",4;"August",8;"December",12;"February",2;"January",1;"July",7;"June",6;"March",3;"May",5;"November",11;"October",10;"September",9}),1)</calculatedColumnFormula>
    </tableColumn>
    <tableColumn id="13" xr3:uid="{6C32347C-5651-4F0A-9628-D88FE7EC783B}" name="Probability Forecast" dataDxfId="737" totalsRowDxfId="736">
      <calculatedColumnFormula>tblData245678910111213141516171819202122232425262728293031[[#This Row],[Projected Premium]]*tblData245678910111213141516171819202122232425262728293031[[#This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6BB5FF0-E901-4E94-8171-448FD247419D}" name="tblData2456789101112131415161718192021222324252627282930" displayName="tblData2456789101112131415161718192021222324252627282930" ref="B7:L48" totalsRowCount="1" headerRowDxfId="735" dataDxfId="734" totalsRowDxfId="733">
  <autoFilter ref="B7:L47"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0B57472A-45D2-4F1F-A2DC-879BBD8E4875}" name="Opportunity Name" totalsRowLabel="Total" dataDxfId="732" totalsRowDxfId="731"/>
    <tableColumn id="2" xr3:uid="{ED7B6E68-DF70-4CCD-9D54-21CAF1645C32}" name="Customer Contact" dataDxfId="730" totalsRowDxfId="729"/>
    <tableColumn id="4" xr3:uid="{9402525D-0105-4E8A-836A-B55680072D5D}" name="Lead Source" dataDxfId="728" totalsRowDxfId="727"/>
    <tableColumn id="5" xr3:uid="{40DFA0C2-61C7-49CA-8DFB-237639FDDC31}" name="Line of Business" dataDxfId="726" totalsRowDxfId="725"/>
    <tableColumn id="6" xr3:uid="{F34160C7-C421-410F-B683-A68623684D74}" name="Projected Premium" totalsRowFunction="sum" dataDxfId="724" totalsRowDxfId="723"/>
    <tableColumn id="7" xr3:uid="{EC7A2C5D-8F0F-4C7A-9371-F5080C586442}" name="Markets Sent To" dataDxfId="722" totalsRowDxfId="721"/>
    <tableColumn id="11" xr3:uid="{C3E6BB81-18F3-4970-9BC8-946B6C7C3683}" name="Date last contacted" dataDxfId="720" totalsRowDxfId="719"/>
    <tableColumn id="3" xr3:uid="{2E9E97D1-0D27-42A3-B2AF-89102FEA1895}" name="Notes" dataDxfId="718" totalsRowDxfId="717"/>
    <tableColumn id="9" xr3:uid="{0809AD8A-5369-467D-8B02-8F52F4196665}" name="Email" dataDxfId="716" totalsRowDxfId="715"/>
    <tableColumn id="10" xr3:uid="{7388189F-A659-4D78-A18C-3F02ABC36888}" name="Phone" dataDxfId="714" totalsRowDxfId="713">
      <calculatedColumnFormula>DATE(#REF!,LOOKUP(tblData2456789101112131415161718192021222324252627282930[[#This Row],[Date last contacted]],{"April",4;"August",8;"December",12;"February",2;"January",1;"July",7;"June",6;"March",3;"May",5;"November",11;"October",10;"September",9}),1)</calculatedColumnFormula>
    </tableColumn>
    <tableColumn id="13" xr3:uid="{0BC84DC0-E38F-4DB2-AFFC-60C467FA78C1}" name="Probability Forecast" dataDxfId="712" totalsRowDxfId="711">
      <calculatedColumnFormula>tblData2456789101112131415161718192021222324252627282930[[#This Row],[Projected Premium]]*tblData2456789101112131415161718192021222324252627282930[[#This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C1FAC3E-FE56-4F0A-8EE5-F0B49E0F961A}" name="tblData24567891011121314151617181920212223242526272829" displayName="tblData24567891011121314151617181920212223242526272829" ref="B7:L57" totalsRowCount="1" headerRowDxfId="710" dataDxfId="709" totalsRowDxfId="708">
  <autoFilter ref="B7:L56"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C8BE86A6-7204-429D-9B9B-B568D62946F8}" name="Opportunity Name" totalsRowLabel="Total" dataDxfId="707" totalsRowDxfId="706"/>
    <tableColumn id="2" xr3:uid="{F1E29C20-1294-4CA6-8A1B-7DE4D1B79C44}" name="Customer Contact" dataDxfId="705" totalsRowDxfId="704"/>
    <tableColumn id="4" xr3:uid="{2AF4FFD5-E34E-47D8-8949-5CD5279955DA}" name="Lead Source" dataDxfId="703" totalsRowDxfId="702"/>
    <tableColumn id="5" xr3:uid="{22778B15-4559-441C-A538-15BDFDBF1504}" name="Line of Business" dataDxfId="701" totalsRowDxfId="700"/>
    <tableColumn id="6" xr3:uid="{64431382-4DC4-494D-AD2D-78AE00DFA5A8}" name="Projected Premium" totalsRowFunction="sum" dataDxfId="699" totalsRowDxfId="698"/>
    <tableColumn id="7" xr3:uid="{01B7E65B-42BE-43EA-9DDB-6BBCAA91DB0D}" name="Markets Sent To" dataDxfId="697" totalsRowDxfId="696"/>
    <tableColumn id="11" xr3:uid="{09AD8ED9-83F1-4C65-8D31-6CBA2B557876}" name="Date last contacted" dataDxfId="695" totalsRowDxfId="694"/>
    <tableColumn id="3" xr3:uid="{55451991-35DD-4CE2-B9EB-3A730C9BA231}" name="Notes" dataDxfId="693" totalsRowDxfId="692"/>
    <tableColumn id="9" xr3:uid="{14418AEC-1023-48F1-9252-1657F82A3ADB}" name="Email" dataDxfId="691" totalsRowDxfId="690"/>
    <tableColumn id="10" xr3:uid="{43E56CF9-F3B1-4CE0-BA0C-C99937AA8DB0}" name="Phone" dataDxfId="689" totalsRowDxfId="688">
      <calculatedColumnFormula>DATE(#REF!,LOOKUP(tblData24567891011121314151617181920212223242526272829[[#This Row],[Date last contacted]],{"April",4;"August",8;"December",12;"February",2;"January",1;"July",7;"June",6;"March",3;"May",5;"November",11;"October",10;"September",9}),1)</calculatedColumnFormula>
    </tableColumn>
    <tableColumn id="13" xr3:uid="{AE8F609A-62C7-42CE-B189-C23FFE483C0E}" name="Probability Forecast" dataDxfId="687" totalsRowDxfId="686">
      <calculatedColumnFormula>tblData24567891011121314151617181920212223242526272829[[#This Row],[Projected Premium]]*tblData24567891011121314151617181920212223242526272829[[#This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93EE1E6-CBF8-440B-9B03-FC875CB5A003}" name="tblData245678910111213141516171819202122232425262728" displayName="tblData245678910111213141516171819202122232425262728" ref="B7:L69" totalsRowCount="1" headerRowDxfId="685" dataDxfId="684" totalsRowDxfId="683">
  <autoFilter ref="B7:L6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BFFD49A8-80DD-441D-8359-A15206899D12}" name="Opportunity Name" totalsRowLabel="Total" dataDxfId="682" totalsRowDxfId="681"/>
    <tableColumn id="2" xr3:uid="{E1192EAB-481E-4375-BA44-08EF1CC32647}" name="Customer Contact" dataDxfId="680" totalsRowDxfId="679"/>
    <tableColumn id="4" xr3:uid="{76E33941-3835-4E29-87B6-5EFDDE0DBE17}" name="Lead Source" dataDxfId="678" totalsRowDxfId="677"/>
    <tableColumn id="5" xr3:uid="{422731E3-189A-48E0-BEEA-360567E04307}" name="Line of Business" dataDxfId="676" totalsRowDxfId="675"/>
    <tableColumn id="6" xr3:uid="{F433F475-DAF7-4A56-8AF9-7EAAB5C7330B}" name="Projected Premium" totalsRowFunction="sum" dataDxfId="674" totalsRowDxfId="673"/>
    <tableColumn id="7" xr3:uid="{4EDE7CAD-8843-403A-9A11-DF370BCDE90B}" name="Markets Sent To" dataDxfId="672" totalsRowDxfId="671"/>
    <tableColumn id="11" xr3:uid="{11674E8A-AB85-477E-9CFC-2EE69BD6EB2C}" name="Date last contacted" dataDxfId="670" totalsRowDxfId="669"/>
    <tableColumn id="3" xr3:uid="{93DAB05B-2EB7-4DD2-ABDB-1FDA7677040F}" name="Notes" dataDxfId="668" totalsRowDxfId="667"/>
    <tableColumn id="9" xr3:uid="{B70749AA-13DD-49AD-9C7A-5CB2BB4576F1}" name="Email" dataDxfId="666" totalsRowDxfId="665"/>
    <tableColumn id="10" xr3:uid="{3A78CBC8-1A24-44B9-9184-110AE2847422}" name="Phone" dataDxfId="664" totalsRowDxfId="663">
      <calculatedColumnFormula>DATE(#REF!,LOOKUP(tblData245678910111213141516171819202122232425262728[[#This Row],[Date last contacted]],{"April",4;"August",8;"December",12;"February",2;"January",1;"July",7;"June",6;"March",3;"May",5;"November",11;"October",10;"September",9}),1)</calculatedColumnFormula>
    </tableColumn>
    <tableColumn id="13" xr3:uid="{EABDDD70-DF01-48BA-895F-11795035B12B}" name="Probability Forecast" dataDxfId="662" totalsRowDxfId="661">
      <calculatedColumnFormula>tblData245678910111213141516171819202122232425262728[[#This Row],[Projected Premium]]*tblData245678910111213141516171819202122232425262728[[#This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25A16EA-51BC-43F7-B344-3D8989148D03}" name="tblData2456789101112131415161718192021222324252627" displayName="tblData2456789101112131415161718192021222324252627" ref="B7:L72" totalsRowCount="1" headerRowDxfId="660" dataDxfId="659" totalsRowDxfId="658">
  <autoFilter ref="B7:L7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9" hiddenButton="1"/>
  </autoFilter>
  <tableColumns count="11">
    <tableColumn id="1" xr3:uid="{6276FD1F-2ABB-43DE-AB41-095746E7A0A6}" name="Opportunity Name" totalsRowLabel="Total" dataDxfId="657" totalsRowDxfId="21"/>
    <tableColumn id="2" xr3:uid="{165DEC1B-979B-4C0F-AB53-65232AC53E1A}" name="Customer Contact" dataDxfId="656" totalsRowDxfId="20"/>
    <tableColumn id="4" xr3:uid="{2BB8990C-A3DB-4910-82CC-3003BB7FFC12}" name="Lead Source" dataDxfId="655" totalsRowDxfId="19"/>
    <tableColumn id="5" xr3:uid="{C6756055-B279-4254-8A58-17E7CD3C7B91}" name="Line of Business" dataDxfId="654" totalsRowDxfId="18"/>
    <tableColumn id="6" xr3:uid="{D4B9A9F5-10B7-4A76-A9FE-7E1408347CD6}" name="Projected Premium" totalsRowFunction="sum" dataDxfId="653" totalsRowDxfId="17"/>
    <tableColumn id="7" xr3:uid="{1498487C-1168-44CA-9642-4F46E490D9E8}" name="Markets Sent To" dataDxfId="652" totalsRowDxfId="16"/>
    <tableColumn id="11" xr3:uid="{895326CA-3E12-4C8C-9542-F724BDA8995D}" name="Date last contacted" dataDxfId="651" totalsRowDxfId="15"/>
    <tableColumn id="3" xr3:uid="{FA9DDBCE-D002-4467-AED5-66F5D388E2DB}" name="Notes" dataDxfId="650" totalsRowDxfId="14"/>
    <tableColumn id="9" xr3:uid="{D453515F-7C36-49E5-A0BA-E177A7C946FB}" name="Email" dataDxfId="649" totalsRowDxfId="13"/>
    <tableColumn id="10" xr3:uid="{DED606BF-6FC1-4E2A-A775-342C599E9F34}" name="Phone" dataDxfId="648" totalsRowDxfId="12">
      <calculatedColumnFormula>DATE(#REF!,LOOKUP(tblData2456789101112131415161718192021222324252627[[#This Row],[Date last contacted]],{"April",4;"August",8;"December",12;"February",2;"January",1;"July",7;"June",6;"March",3;"May",5;"November",11;"October",10;"September",9}),1)</calculatedColumnFormula>
    </tableColumn>
    <tableColumn id="13" xr3:uid="{DE8055DD-B8CE-4C2B-A401-B057E750B3E9}" name="Probability Forecast" dataDxfId="647" totalsRowDxfId="11">
      <calculatedColumnFormula>tblData2456789101112131415161718192021222324252627[[#This Row],[Projected Premium]]*tblData2456789101112131415161718192021222324252627[[#This Row],[Email]]</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heme/theme1.xml><?xml version="1.0" encoding="utf-8"?>
<a:theme xmlns:a="http://schemas.openxmlformats.org/drawingml/2006/main" name="Office Theme">
  <a:themeElements>
    <a:clrScheme name="Detailed sales forecast">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Detailed sales forecast">
      <a:majorFont>
        <a:latin typeface="Microsoft Sans Serif"/>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microsoft.com/office/2007/relationships/slicer" Target="../slicers/slicer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microsoft.com/office/2007/relationships/slicer" Target="../slicers/slicer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microsoft.com/office/2007/relationships/slicer" Target="../slicers/slicer12.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microsoft.com/office/2007/relationships/slicer" Target="../slicers/slicer13.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microsoft.com/office/2007/relationships/slicer" Target="../slicers/slicer1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microsoft.com/office/2007/relationships/slicer" Target="../slicers/slicer15.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microsoft.com/office/2007/relationships/slicer" Target="../slicers/slicer16.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microsoft.com/office/2007/relationships/slicer" Target="../slicers/slicer17.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microsoft.com/office/2007/relationships/slicer" Target="../slicers/slicer1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microsoft.com/office/2007/relationships/slicer" Target="../slicers/slicer19.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microsoft.com/office/2007/relationships/slicer" Target="../slicers/slicer20.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microsoft.com/office/2007/relationships/slicer" Target="../slicers/slicer21.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microsoft.com/office/2007/relationships/slicer" Target="../slicers/slicer22.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microsoft.com/office/2007/relationships/slicer" Target="../slicers/slicer23.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microsoft.com/office/2007/relationships/slicer" Target="../slicers/slicer24.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microsoft.com/office/2007/relationships/slicer" Target="../slicers/slicer25.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microsoft.com/office/2007/relationships/slicer" Target="../slicers/slicer26.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microsoft.com/office/2007/relationships/slicer" Target="../slicers/slicer27.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microsoft.com/office/2007/relationships/slicer" Target="../slicers/slicer28.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30.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microsoft.com/office/2007/relationships/slicer" Target="../slicers/slicer29.xml"/></Relationships>
</file>

<file path=xl/worksheets/_rels/sheet31.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microsoft.com/office/2007/relationships/slicer" Target="../slicers/slicer30.xml"/></Relationships>
</file>

<file path=xl/worksheets/_rels/sheet32.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microsoft.com/office/2007/relationships/slicer" Target="../slicers/slicer31.xml"/></Relationships>
</file>

<file path=xl/worksheets/_rels/sheet33.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 Id="rId4" Type="http://schemas.microsoft.com/office/2007/relationships/slicer" Target="../slicers/slicer32.xml"/></Relationships>
</file>

<file path=xl/worksheets/_rels/sheet34.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 Id="rId4" Type="http://schemas.microsoft.com/office/2007/relationships/slicer" Target="../slicers/slicer33.xml"/></Relationships>
</file>

<file path=xl/worksheets/_rels/sheet3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 Id="rId4" Type="http://schemas.microsoft.com/office/2007/relationships/slicer" Target="../slicers/slicer3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microsoft.com/office/2007/relationships/slicer" Target="../slicers/slicer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microsoft.com/office/2007/relationships/slicer" Target="../slicers/slicer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microsoft.com/office/2007/relationships/slicer" Target="../slicers/slicer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microsoft.com/office/2007/relationships/slicer" Target="../slicers/slicer8.xml"/></Relationships>
</file>

<file path=xl/worksheets/_rels/sheet9.xml.rels><?xml version="1.0" encoding="UTF-8" standalone="yes"?>
<Relationships xmlns="http://schemas.openxmlformats.org/package/2006/relationships"><Relationship Id="rId3" Type="http://schemas.openxmlformats.org/officeDocument/2006/relationships/hyperlink" Target="mailto:jacquelyn-gonzalez@live.com" TargetMode="External"/><Relationship Id="rId7" Type="http://schemas.microsoft.com/office/2007/relationships/slicer" Target="../slicers/slicer9.xml"/><Relationship Id="rId2" Type="http://schemas.openxmlformats.org/officeDocument/2006/relationships/hyperlink" Target="mailto:jamesnewsom1@yahoo.com" TargetMode="External"/><Relationship Id="rId1" Type="http://schemas.openxmlformats.org/officeDocument/2006/relationships/hyperlink" Target="mailto:kathy_oneal@yahoo.com" TargetMode="External"/><Relationship Id="rId6" Type="http://schemas.openxmlformats.org/officeDocument/2006/relationships/table" Target="../tables/table9.xm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5534E-66D9-4E9E-9D8B-7CF906915CD3}">
  <sheetPr>
    <tabColor theme="4"/>
    <pageSetUpPr autoPageBreaks="0" fitToPage="1"/>
  </sheetPr>
  <dimension ref="B1:L37"/>
  <sheetViews>
    <sheetView showGridLines="0" tabSelected="1" workbookViewId="0">
      <selection activeCell="C13" sqref="C13"/>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2.85546875" style="101" customWidth="1"/>
    <col min="6" max="6" width="20.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s="49" customFormat="1" ht="32.4" x14ac:dyDescent="0.3">
      <c r="B9" s="42" t="s">
        <v>1107</v>
      </c>
      <c r="C9" s="42" t="s">
        <v>1108</v>
      </c>
      <c r="D9" s="42" t="s">
        <v>1109</v>
      </c>
      <c r="E9" s="42" t="s">
        <v>53</v>
      </c>
      <c r="F9" s="42">
        <v>3000</v>
      </c>
      <c r="G9" s="43"/>
      <c r="H9" s="231"/>
      <c r="I9" s="232"/>
      <c r="J9" s="233"/>
      <c r="K9" s="221"/>
      <c r="L9" s="234"/>
    </row>
    <row r="10" spans="2:12" s="49" customFormat="1" ht="16.8" customHeight="1" x14ac:dyDescent="0.3">
      <c r="B10" s="166"/>
      <c r="C10" s="166"/>
      <c r="D10" s="166"/>
      <c r="E10" s="166"/>
      <c r="F10" s="166"/>
      <c r="G10" s="167"/>
      <c r="H10" s="196"/>
      <c r="I10" s="196"/>
      <c r="J10" s="197"/>
      <c r="K10" s="198" t="e">
        <f>DATE(#REF!,LOOKUP(tblData24567891011121314151617181920212223242526272829303132333435[[#This Row],[Date last contacted]],{"April",4;"August",8;"December",12;"February",2;"January",1;"July",7;"June",6;"March",3;"May",5;"November",11;"October",10;"September",9}),1)</f>
        <v>#REF!</v>
      </c>
      <c r="L10" s="199">
        <f>tblData24567891011121314151617181920212223242526272829303132333435[[#This Row],[Projected Premium]]*tblData24567891011121314151617181920212223242526272829303132333435[[#This Row],[Email]]</f>
        <v>0</v>
      </c>
    </row>
    <row r="11" spans="2:12" s="22" customFormat="1" ht="16.8" customHeight="1" x14ac:dyDescent="0.3">
      <c r="B11" s="24" t="s">
        <v>1110</v>
      </c>
      <c r="C11" s="24" t="s">
        <v>596</v>
      </c>
      <c r="D11" s="24" t="s">
        <v>1111</v>
      </c>
      <c r="E11" s="24" t="s">
        <v>1112</v>
      </c>
      <c r="F11" s="24">
        <v>6500</v>
      </c>
      <c r="G11" s="25"/>
      <c r="H11" s="210"/>
      <c r="I11" s="210"/>
      <c r="J11" s="211"/>
      <c r="K11" s="212" t="e">
        <f>DATE(#REF!,LOOKUP(tblData24567891011121314151617181920212223242526272829303132333435[[#This Row],[Date last contacted]],{"April",4;"August",8;"December",12;"February",2;"January",1;"July",7;"June",6;"March",3;"May",5;"November",11;"October",10;"September",9}),1)</f>
        <v>#REF!</v>
      </c>
      <c r="L11" s="213">
        <f>tblData24567891011121314151617181920212223242526272829303132333435[[#This Row],[Projected Premium]]*tblData24567891011121314151617181920212223242526272829303132333435[[#This Row],[Email]]</f>
        <v>0</v>
      </c>
    </row>
    <row r="12" spans="2:12" s="49" customFormat="1" ht="16.8" customHeight="1" x14ac:dyDescent="0.3">
      <c r="B12" s="166"/>
      <c r="C12" s="166"/>
      <c r="D12" s="166"/>
      <c r="E12" s="166"/>
      <c r="F12" s="166"/>
      <c r="G12" s="167"/>
      <c r="H12" s="196"/>
      <c r="I12" s="196"/>
      <c r="J12" s="197"/>
      <c r="K12" s="198" t="e">
        <f>DATE(#REF!,LOOKUP(tblData24567891011121314151617181920212223242526272829303132333435[[#This Row],[Date last contacted]],{"April",4;"August",8;"December",12;"February",2;"January",1;"July",7;"June",6;"March",3;"May",5;"November",11;"October",10;"September",9}),1)</f>
        <v>#REF!</v>
      </c>
      <c r="L12" s="199">
        <f>tblData24567891011121314151617181920212223242526272829303132333435[[#This Row],[Projected Premium]]*tblData24567891011121314151617181920212223242526272829303132333435[[#This Row],[Email]]</f>
        <v>0</v>
      </c>
    </row>
    <row r="13" spans="2:12" s="49" customFormat="1" ht="16.8" customHeight="1" x14ac:dyDescent="0.3">
      <c r="B13" s="240" t="s">
        <v>1113</v>
      </c>
      <c r="C13" s="166" t="s">
        <v>1114</v>
      </c>
      <c r="D13" s="166" t="s">
        <v>1111</v>
      </c>
      <c r="E13" s="166" t="s">
        <v>1115</v>
      </c>
      <c r="F13" s="166">
        <v>10000</v>
      </c>
      <c r="G13" s="167"/>
      <c r="H13" s="196"/>
      <c r="I13" s="196"/>
      <c r="J13" s="197"/>
      <c r="K13" s="198"/>
      <c r="L13" s="199"/>
    </row>
    <row r="14" spans="2:12" s="49" customFormat="1" ht="16.8" customHeight="1" x14ac:dyDescent="0.3">
      <c r="B14" s="166"/>
      <c r="C14" s="166"/>
      <c r="D14" s="166"/>
      <c r="E14" s="166"/>
      <c r="F14" s="166"/>
      <c r="G14" s="167"/>
      <c r="H14" s="196"/>
      <c r="I14" s="196"/>
      <c r="J14" s="197"/>
      <c r="K14" s="198" t="e">
        <f>DATE(#REF!,LOOKUP(tblData24567891011121314151617181920212223242526272829303132333435[[#This Row],[Date last contacted]],{"April",4;"August",8;"December",12;"February",2;"January",1;"July",7;"June",6;"March",3;"May",5;"November",11;"October",10;"September",9}),1)</f>
        <v>#REF!</v>
      </c>
      <c r="L14" s="199">
        <f>tblData24567891011121314151617181920212223242526272829303132333435[[#This Row],[Projected Premium]]*tblData24567891011121314151617181920212223242526272829303132333435[[#This Row],[Email]]</f>
        <v>0</v>
      </c>
    </row>
    <row r="15" spans="2:12" s="83" customFormat="1" ht="51.6" customHeight="1" x14ac:dyDescent="0.3">
      <c r="B15" s="76" t="s">
        <v>1083</v>
      </c>
      <c r="C15" s="76"/>
      <c r="D15" s="76"/>
      <c r="E15" s="76"/>
      <c r="F15" s="76">
        <v>70000</v>
      </c>
      <c r="G15" s="77"/>
      <c r="H15" s="218">
        <v>43850</v>
      </c>
      <c r="I15" s="214" t="s">
        <v>1106</v>
      </c>
      <c r="J15" s="215"/>
      <c r="K15" s="216" t="e">
        <f>DATE(#REF!,LOOKUP(tblData24567891011121314151617181920212223242526272829303132333435[[#This Row],[Date last contacted]],{"April",4;"August",8;"December",12;"February",2;"January",1;"July",7;"June",6;"March",3;"May",5;"November",11;"October",10;"September",9}),1)</f>
        <v>#REF!</v>
      </c>
      <c r="L15" s="217">
        <f>tblData24567891011121314151617181920212223242526272829303132333435[[#This Row],[Projected Premium]]*tblData24567891011121314151617181920212223242526272829303132333435[[#This Row],[Email]]</f>
        <v>0</v>
      </c>
    </row>
    <row r="16" spans="2:12" s="49" customFormat="1" ht="16.8" customHeight="1" x14ac:dyDescent="0.3">
      <c r="B16" s="166"/>
      <c r="C16" s="166"/>
      <c r="D16" s="166"/>
      <c r="E16" s="166"/>
      <c r="F16" s="166"/>
      <c r="G16" s="167"/>
      <c r="H16" s="196"/>
      <c r="I16" s="196"/>
      <c r="J16" s="197"/>
      <c r="K16" s="198" t="e">
        <f>DATE(#REF!,LOOKUP(tblData24567891011121314151617181920212223242526272829303132333435[[#This Row],[Date last contacted]],{"April",4;"August",8;"December",12;"February",2;"January",1;"July",7;"June",6;"March",3;"May",5;"November",11;"October",10;"September",9}),1)</f>
        <v>#REF!</v>
      </c>
      <c r="L16" s="199">
        <f>tblData24567891011121314151617181920212223242526272829303132333435[[#This Row],[Projected Premium]]*tblData24567891011121314151617181920212223242526272829303132333435[[#This Row],[Email]]</f>
        <v>0</v>
      </c>
    </row>
    <row r="17" spans="2:12" s="49" customFormat="1" ht="16.8" customHeight="1" x14ac:dyDescent="0.3">
      <c r="B17" s="166" t="s">
        <v>1087</v>
      </c>
      <c r="C17" s="166"/>
      <c r="D17" s="166"/>
      <c r="E17" s="166"/>
      <c r="F17" s="166"/>
      <c r="G17" s="167"/>
      <c r="H17" s="196"/>
      <c r="I17" s="196"/>
      <c r="J17" s="197"/>
      <c r="K17" s="198" t="e">
        <f>DATE(#REF!,LOOKUP(tblData24567891011121314151617181920212223242526272829303132333435[[#This Row],[Date last contacted]],{"April",4;"August",8;"December",12;"February",2;"January",1;"July",7;"June",6;"March",3;"May",5;"November",11;"October",10;"September",9}),1)</f>
        <v>#REF!</v>
      </c>
      <c r="L17" s="199">
        <f>tblData24567891011121314151617181920212223242526272829303132333435[[#This Row],[Projected Premium]]*tblData24567891011121314151617181920212223242526272829303132333435[[#This Row],[Email]]</f>
        <v>0</v>
      </c>
    </row>
    <row r="18" spans="2:12" s="49" customFormat="1" ht="16.8" customHeight="1" x14ac:dyDescent="0.3">
      <c r="B18" s="166"/>
      <c r="C18" s="166"/>
      <c r="D18" s="166"/>
      <c r="E18" s="166"/>
      <c r="F18" s="166"/>
      <c r="G18" s="167"/>
      <c r="H18" s="196"/>
      <c r="I18" s="196"/>
      <c r="J18" s="197"/>
      <c r="K18" s="198" t="e">
        <f>DATE(#REF!,LOOKUP(tblData24567891011121314151617181920212223242526272829303132333435[[#This Row],[Date last contacted]],{"April",4;"August",8;"December",12;"February",2;"January",1;"July",7;"June",6;"March",3;"May",5;"November",11;"October",10;"September",9}),1)</f>
        <v>#REF!</v>
      </c>
      <c r="L18" s="199">
        <f>tblData24567891011121314151617181920212223242526272829303132333435[[#This Row],[Projected Premium]]*tblData24567891011121314151617181920212223242526272829303132333435[[#This Row],[Email]]</f>
        <v>0</v>
      </c>
    </row>
    <row r="19" spans="2:12" s="49" customFormat="1" ht="16.8" customHeight="1" x14ac:dyDescent="0.3">
      <c r="B19" s="166" t="s">
        <v>1088</v>
      </c>
      <c r="C19" s="166" t="s">
        <v>921</v>
      </c>
      <c r="D19" s="166" t="s">
        <v>1089</v>
      </c>
      <c r="E19" s="166"/>
      <c r="F19" s="166"/>
      <c r="G19" s="167"/>
      <c r="H19" s="196"/>
      <c r="I19" s="196"/>
      <c r="J19" s="197"/>
      <c r="K19" s="198" t="e">
        <f>DATE(#REF!,LOOKUP(tblData24567891011121314151617181920212223242526272829303132333435[[#This Row],[Date last contacted]],{"April",4;"August",8;"December",12;"February",2;"January",1;"July",7;"June",6;"March",3;"May",5;"November",11;"October",10;"September",9}),1)</f>
        <v>#REF!</v>
      </c>
      <c r="L19" s="199">
        <f>tblData24567891011121314151617181920212223242526272829303132333435[[#This Row],[Projected Premium]]*tblData24567891011121314151617181920212223242526272829303132333435[[#This Row],[Email]]</f>
        <v>0</v>
      </c>
    </row>
    <row r="20" spans="2:12" s="49" customFormat="1" ht="16.8" customHeight="1" x14ac:dyDescent="0.3">
      <c r="B20" s="166"/>
      <c r="C20" s="166"/>
      <c r="D20" s="166"/>
      <c r="E20" s="166"/>
      <c r="F20" s="166"/>
      <c r="G20" s="167"/>
      <c r="H20" s="196"/>
      <c r="I20" s="196"/>
      <c r="J20" s="197"/>
      <c r="K20" s="198" t="e">
        <f>DATE(#REF!,LOOKUP(tblData24567891011121314151617181920212223242526272829303132333435[[#This Row],[Date last contacted]],{"April",4;"August",8;"December",12;"February",2;"January",1;"July",7;"June",6;"March",3;"May",5;"November",11;"October",10;"September",9}),1)</f>
        <v>#REF!</v>
      </c>
      <c r="L20" s="199">
        <f>tblData24567891011121314151617181920212223242526272829303132333435[[#This Row],[Projected Premium]]*tblData24567891011121314151617181920212223242526272829303132333435[[#This Row],[Email]]</f>
        <v>0</v>
      </c>
    </row>
    <row r="21" spans="2:12" s="49" customFormat="1" ht="16.8" customHeight="1" x14ac:dyDescent="0.3">
      <c r="B21" s="166" t="s">
        <v>1090</v>
      </c>
      <c r="C21" s="166" t="s">
        <v>1091</v>
      </c>
      <c r="D21" s="166" t="s">
        <v>997</v>
      </c>
      <c r="E21" s="166"/>
      <c r="F21" s="166"/>
      <c r="G21" s="167"/>
      <c r="H21" s="196"/>
      <c r="I21" s="196"/>
      <c r="J21" s="197"/>
      <c r="K21" s="198" t="e">
        <f>DATE(#REF!,LOOKUP(tblData24567891011121314151617181920212223242526272829303132333435[[#This Row],[Date last contacted]],{"April",4;"August",8;"December",12;"February",2;"January",1;"July",7;"June",6;"March",3;"May",5;"November",11;"October",10;"September",9}),1)</f>
        <v>#REF!</v>
      </c>
      <c r="L21" s="199">
        <f>tblData24567891011121314151617181920212223242526272829303132333435[[#This Row],[Projected Premium]]*tblData24567891011121314151617181920212223242526272829303132333435[[#This Row],[Email]]</f>
        <v>0</v>
      </c>
    </row>
    <row r="22" spans="2:12" s="49" customFormat="1" ht="16.8" customHeight="1" x14ac:dyDescent="0.3">
      <c r="B22" s="166"/>
      <c r="C22" s="166"/>
      <c r="D22" s="166"/>
      <c r="E22" s="166"/>
      <c r="F22" s="166"/>
      <c r="G22" s="167"/>
      <c r="H22" s="196"/>
      <c r="I22" s="196"/>
      <c r="J22" s="197"/>
      <c r="K22" s="198" t="e">
        <f>DATE(#REF!,LOOKUP(tblData24567891011121314151617181920212223242526272829303132333435[[#This Row],[Date last contacted]],{"April",4;"August",8;"December",12;"February",2;"January",1;"July",7;"June",6;"March",3;"May",5;"November",11;"October",10;"September",9}),1)</f>
        <v>#REF!</v>
      </c>
      <c r="L22" s="199">
        <f>tblData24567891011121314151617181920212223242526272829303132333435[[#This Row],[Projected Premium]]*tblData24567891011121314151617181920212223242526272829303132333435[[#This Row],[Email]]</f>
        <v>0</v>
      </c>
    </row>
    <row r="23" spans="2:12" s="49" customFormat="1" ht="16.8" customHeight="1" x14ac:dyDescent="0.3">
      <c r="B23" s="166" t="s">
        <v>1092</v>
      </c>
      <c r="C23" s="166" t="s">
        <v>432</v>
      </c>
      <c r="D23" s="166" t="s">
        <v>1093</v>
      </c>
      <c r="E23" s="166"/>
      <c r="F23" s="166"/>
      <c r="G23" s="167"/>
      <c r="H23" s="196"/>
      <c r="I23" s="196"/>
      <c r="J23" s="197"/>
      <c r="K23" s="198" t="e">
        <f>DATE(#REF!,LOOKUP(tblData24567891011121314151617181920212223242526272829303132333435[[#This Row],[Date last contacted]],{"April",4;"August",8;"December",12;"February",2;"January",1;"July",7;"June",6;"March",3;"May",5;"November",11;"October",10;"September",9}),1)</f>
        <v>#REF!</v>
      </c>
      <c r="L23" s="199">
        <f>tblData24567891011121314151617181920212223242526272829303132333435[[#This Row],[Projected Premium]]*tblData24567891011121314151617181920212223242526272829303132333435[[#This Row],[Email]]</f>
        <v>0</v>
      </c>
    </row>
    <row r="24" spans="2:12" s="49" customFormat="1" ht="16.8" customHeight="1" x14ac:dyDescent="0.3">
      <c r="B24" s="166"/>
      <c r="C24" s="166"/>
      <c r="D24" s="166"/>
      <c r="E24" s="166"/>
      <c r="F24" s="166"/>
      <c r="G24" s="167"/>
      <c r="H24" s="196"/>
      <c r="I24" s="196"/>
      <c r="J24" s="197"/>
      <c r="K24" s="198" t="e">
        <f>DATE(#REF!,LOOKUP(tblData24567891011121314151617181920212223242526272829303132333435[[#This Row],[Date last contacted]],{"April",4;"August",8;"December",12;"February",2;"January",1;"July",7;"June",6;"March",3;"May",5;"November",11;"October",10;"September",9}),1)</f>
        <v>#REF!</v>
      </c>
      <c r="L24" s="199">
        <f>tblData24567891011121314151617181920212223242526272829303132333435[[#This Row],[Projected Premium]]*tblData24567891011121314151617181920212223242526272829303132333435[[#This Row],[Email]]</f>
        <v>0</v>
      </c>
    </row>
    <row r="25" spans="2:12" s="49" customFormat="1" ht="16.8" customHeight="1" x14ac:dyDescent="0.3">
      <c r="B25" s="166" t="s">
        <v>1094</v>
      </c>
      <c r="C25" s="166" t="s">
        <v>1095</v>
      </c>
      <c r="D25" s="166" t="s">
        <v>997</v>
      </c>
      <c r="E25" s="166"/>
      <c r="F25" s="166"/>
      <c r="G25" s="167"/>
      <c r="H25" s="196"/>
      <c r="I25" s="196"/>
      <c r="J25" s="197"/>
      <c r="K25" s="198" t="e">
        <f>DATE(#REF!,LOOKUP(tblData24567891011121314151617181920212223242526272829303132333435[[#This Row],[Date last contacted]],{"April",4;"August",8;"December",12;"February",2;"January",1;"July",7;"June",6;"March",3;"May",5;"November",11;"October",10;"September",9}),1)</f>
        <v>#REF!</v>
      </c>
      <c r="L25" s="199">
        <f>tblData24567891011121314151617181920212223242526272829303132333435[[#This Row],[Projected Premium]]*tblData24567891011121314151617181920212223242526272829303132333435[[#This Row],[Email]]</f>
        <v>0</v>
      </c>
    </row>
    <row r="26" spans="2:12" s="49" customFormat="1" ht="16.8" customHeight="1" x14ac:dyDescent="0.3">
      <c r="B26" s="166"/>
      <c r="C26" s="166"/>
      <c r="D26" s="166"/>
      <c r="E26" s="166"/>
      <c r="F26" s="166"/>
      <c r="G26" s="167"/>
      <c r="H26" s="196"/>
      <c r="I26" s="196"/>
      <c r="J26" s="197"/>
      <c r="K26" s="198" t="e">
        <f>DATE(#REF!,LOOKUP(tblData24567891011121314151617181920212223242526272829303132333435[[#This Row],[Date last contacted]],{"April",4;"August",8;"December",12;"February",2;"January",1;"July",7;"June",6;"March",3;"May",5;"November",11;"October",10;"September",9}),1)</f>
        <v>#REF!</v>
      </c>
      <c r="L26" s="199">
        <f>tblData24567891011121314151617181920212223242526272829303132333435[[#This Row],[Projected Premium]]*tblData24567891011121314151617181920212223242526272829303132333435[[#This Row],[Email]]</f>
        <v>0</v>
      </c>
    </row>
    <row r="27" spans="2:12" s="49" customFormat="1" ht="39.6" customHeight="1" x14ac:dyDescent="0.3">
      <c r="B27" s="166" t="s">
        <v>1096</v>
      </c>
      <c r="C27" s="166" t="s">
        <v>74</v>
      </c>
      <c r="D27" s="166" t="s">
        <v>1097</v>
      </c>
      <c r="E27" s="166"/>
      <c r="F27" s="166"/>
      <c r="G27" s="167"/>
      <c r="H27" s="196"/>
      <c r="I27" s="196"/>
      <c r="J27" s="197"/>
      <c r="K27" s="198" t="e">
        <f>DATE(#REF!,LOOKUP(tblData24567891011121314151617181920212223242526272829303132333435[[#This Row],[Date last contacted]],{"April",4;"August",8;"December",12;"February",2;"January",1;"July",7;"June",6;"March",3;"May",5;"November",11;"October",10;"September",9}),1)</f>
        <v>#REF!</v>
      </c>
      <c r="L27" s="199">
        <f>tblData24567891011121314151617181920212223242526272829303132333435[[#This Row],[Projected Premium]]*tblData24567891011121314151617181920212223242526272829303132333435[[#This Row],[Email]]</f>
        <v>0</v>
      </c>
    </row>
    <row r="28" spans="2:12" s="49" customFormat="1" ht="16.8" customHeight="1" x14ac:dyDescent="0.3">
      <c r="B28" s="166"/>
      <c r="C28" s="166"/>
      <c r="D28" s="166"/>
      <c r="E28" s="166"/>
      <c r="F28" s="166"/>
      <c r="G28" s="167"/>
      <c r="H28" s="196"/>
      <c r="I28" s="196"/>
      <c r="J28" s="197"/>
      <c r="K28" s="198" t="e">
        <f>DATE(#REF!,LOOKUP(tblData24567891011121314151617181920212223242526272829303132333435[[#This Row],[Date last contacted]],{"April",4;"August",8;"December",12;"February",2;"January",1;"July",7;"June",6;"March",3;"May",5;"November",11;"October",10;"September",9}),1)</f>
        <v>#REF!</v>
      </c>
      <c r="L28" s="199">
        <f>tblData24567891011121314151617181920212223242526272829303132333435[[#This Row],[Projected Premium]]*tblData24567891011121314151617181920212223242526272829303132333435[[#This Row],[Email]]</f>
        <v>0</v>
      </c>
    </row>
    <row r="29" spans="2:12" s="49" customFormat="1" ht="27.6" customHeight="1" x14ac:dyDescent="0.3">
      <c r="B29" s="166" t="s">
        <v>1098</v>
      </c>
      <c r="C29" s="166" t="s">
        <v>487</v>
      </c>
      <c r="D29" s="166" t="s">
        <v>1097</v>
      </c>
      <c r="E29" s="166" t="s">
        <v>1099</v>
      </c>
      <c r="F29" s="166"/>
      <c r="G29" s="167"/>
      <c r="H29" s="196"/>
      <c r="I29" s="196"/>
      <c r="J29" s="197"/>
      <c r="K29" s="198" t="e">
        <f>DATE(#REF!,LOOKUP(tblData24567891011121314151617181920212223242526272829303132333435[[#This Row],[Date last contacted]],{"April",4;"August",8;"December",12;"February",2;"January",1;"July",7;"June",6;"March",3;"May",5;"November",11;"October",10;"September",9}),1)</f>
        <v>#REF!</v>
      </c>
      <c r="L29" s="199">
        <f>tblData24567891011121314151617181920212223242526272829303132333435[[#This Row],[Projected Premium]]*tblData24567891011121314151617181920212223242526272829303132333435[[#This Row],[Email]]</f>
        <v>0</v>
      </c>
    </row>
    <row r="30" spans="2:12" s="49" customFormat="1" ht="16.8" customHeight="1" x14ac:dyDescent="0.3">
      <c r="B30" s="166"/>
      <c r="C30" s="166"/>
      <c r="D30" s="166"/>
      <c r="E30" s="166"/>
      <c r="F30" s="166"/>
      <c r="G30" s="167"/>
      <c r="H30" s="196"/>
      <c r="I30" s="196"/>
      <c r="J30" s="197"/>
      <c r="K30" s="198" t="e">
        <f>DATE(#REF!,LOOKUP(tblData24567891011121314151617181920212223242526272829303132333435[[#This Row],[Date last contacted]],{"April",4;"August",8;"December",12;"February",2;"January",1;"July",7;"June",6;"March",3;"May",5;"November",11;"October",10;"September",9}),1)</f>
        <v>#REF!</v>
      </c>
      <c r="L30" s="199">
        <f>tblData24567891011121314151617181920212223242526272829303132333435[[#This Row],[Projected Premium]]*tblData24567891011121314151617181920212223242526272829303132333435[[#This Row],[Email]]</f>
        <v>0</v>
      </c>
    </row>
    <row r="31" spans="2:12" s="49" customFormat="1" ht="16.8" customHeight="1" x14ac:dyDescent="0.3">
      <c r="B31" s="166" t="s">
        <v>1102</v>
      </c>
      <c r="C31" s="166" t="s">
        <v>1103</v>
      </c>
      <c r="D31" s="166" t="s">
        <v>997</v>
      </c>
      <c r="E31" s="166"/>
      <c r="F31" s="166"/>
      <c r="G31" s="167"/>
      <c r="H31" s="196"/>
      <c r="I31" s="196"/>
      <c r="J31" s="197"/>
      <c r="K31" s="198" t="e">
        <f>DATE(#REF!,LOOKUP(tblData24567891011121314151617181920212223242526272829303132333435[[#This Row],[Date last contacted]],{"April",4;"August",8;"December",12;"February",2;"January",1;"July",7;"June",6;"March",3;"May",5;"November",11;"October",10;"September",9}),1)</f>
        <v>#REF!</v>
      </c>
      <c r="L31" s="199">
        <f>tblData24567891011121314151617181920212223242526272829303132333435[[#This Row],[Projected Premium]]*tblData24567891011121314151617181920212223242526272829303132333435[[#This Row],[Email]]</f>
        <v>0</v>
      </c>
    </row>
    <row r="32" spans="2:12" s="49" customFormat="1" ht="16.2" x14ac:dyDescent="0.3">
      <c r="B32" s="166"/>
      <c r="C32" s="166"/>
      <c r="D32" s="166"/>
      <c r="E32" s="166"/>
      <c r="F32" s="166"/>
      <c r="G32" s="167"/>
      <c r="H32" s="196"/>
      <c r="I32" s="196"/>
      <c r="J32" s="197"/>
      <c r="K32" s="198" t="e">
        <f>DATE(#REF!,LOOKUP(tblData24567891011121314151617181920212223242526272829303132333435[[#This Row],[Date last contacted]],{"April",4;"August",8;"December",12;"February",2;"January",1;"July",7;"June",6;"March",3;"May",5;"November",11;"October",10;"September",9}),1)</f>
        <v>#REF!</v>
      </c>
      <c r="L32" s="199">
        <f>tblData24567891011121314151617181920212223242526272829303132333435[[#This Row],[Projected Premium]]*tblData24567891011121314151617181920212223242526272829303132333435[[#This Row],[Email]]</f>
        <v>0</v>
      </c>
    </row>
    <row r="33" spans="2:12" s="49" customFormat="1" ht="16.2" x14ac:dyDescent="0.3">
      <c r="B33" s="166" t="s">
        <v>450</v>
      </c>
      <c r="C33" s="166" t="s">
        <v>1104</v>
      </c>
      <c r="D33" s="166" t="s">
        <v>395</v>
      </c>
      <c r="E33" s="166"/>
      <c r="F33" s="166"/>
      <c r="G33" s="167"/>
      <c r="H33" s="196"/>
      <c r="I33" s="196"/>
      <c r="J33" s="197"/>
      <c r="K33" s="198" t="e">
        <f>DATE(#REF!,LOOKUP(tblData24567891011121314151617181920212223242526272829303132333435[[#This Row],[Date last contacted]],{"April",4;"August",8;"December",12;"February",2;"January",1;"July",7;"June",6;"March",3;"May",5;"November",11;"October",10;"September",9}),1)</f>
        <v>#REF!</v>
      </c>
      <c r="L33" s="199">
        <f>tblData24567891011121314151617181920212223242526272829303132333435[[#This Row],[Projected Premium]]*tblData24567891011121314151617181920212223242526272829303132333435[[#This Row],[Email]]</f>
        <v>0</v>
      </c>
    </row>
    <row r="34" spans="2:12" s="49" customFormat="1" ht="16.2" x14ac:dyDescent="0.3">
      <c r="B34" s="166"/>
      <c r="C34" s="166"/>
      <c r="D34" s="166"/>
      <c r="E34" s="166"/>
      <c r="F34" s="166"/>
      <c r="G34" s="167"/>
      <c r="H34" s="196"/>
      <c r="I34" s="196"/>
      <c r="J34" s="197"/>
      <c r="K34" s="198" t="e">
        <f>DATE(#REF!,LOOKUP(tblData24567891011121314151617181920212223242526272829303132333435[[#This Row],[Date last contacted]],{"April",4;"August",8;"December",12;"February",2;"January",1;"July",7;"June",6;"March",3;"May",5;"November",11;"October",10;"September",9}),1)</f>
        <v>#REF!</v>
      </c>
      <c r="L34" s="199">
        <f>tblData24567891011121314151617181920212223242526272829303132333435[[#This Row],[Projected Premium]]*tblData24567891011121314151617181920212223242526272829303132333435[[#This Row],[Email]]</f>
        <v>0</v>
      </c>
    </row>
    <row r="35" spans="2:12" s="49" customFormat="1" ht="16.2" x14ac:dyDescent="0.3">
      <c r="B35" s="166"/>
      <c r="C35" s="166"/>
      <c r="D35" s="166"/>
      <c r="E35" s="166"/>
      <c r="F35" s="166"/>
      <c r="G35" s="167"/>
      <c r="H35" s="196"/>
      <c r="I35" s="196"/>
      <c r="J35" s="197"/>
      <c r="K35" s="198" t="e">
        <f>DATE(#REF!,LOOKUP(tblData24567891011121314151617181920212223242526272829303132333435[[#This Row],[Date last contacted]],{"April",4;"August",8;"December",12;"February",2;"January",1;"July",7;"June",6;"March",3;"May",5;"November",11;"October",10;"September",9}),1)</f>
        <v>#REF!</v>
      </c>
      <c r="L35" s="199">
        <f>tblData24567891011121314151617181920212223242526272829303132333435[[#This Row],[Projected Premium]]*tblData24567891011121314151617181920212223242526272829303132333435[[#This Row],[Email]]</f>
        <v>0</v>
      </c>
    </row>
    <row r="36" spans="2:12" ht="16.2" x14ac:dyDescent="0.3">
      <c r="B36" s="8" t="s">
        <v>2</v>
      </c>
      <c r="C36" s="8"/>
      <c r="D36" s="8"/>
      <c r="E36" s="7"/>
      <c r="F36" s="7">
        <f>SUBTOTAL(109,tblData24567891011121314151617181920212223242526272829303132333435[Projected Premium])</f>
        <v>89500</v>
      </c>
      <c r="G36" s="20"/>
      <c r="H36" s="8"/>
      <c r="I36" s="20"/>
      <c r="J36" s="8"/>
      <c r="K36" s="12"/>
      <c r="L36" s="12"/>
    </row>
    <row r="37" spans="2:12" ht="16.2" x14ac:dyDescent="0.3">
      <c r="B37" s="136"/>
      <c r="C37" s="136"/>
      <c r="D37" s="136"/>
      <c r="E37" s="136"/>
      <c r="F37" s="136"/>
      <c r="G37" s="115"/>
      <c r="H37" s="136"/>
      <c r="I37" s="115"/>
      <c r="J37" s="136"/>
      <c r="K37" s="136"/>
      <c r="L37"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C0DA4-5858-45E7-886E-4B23AAE3A46A}">
  <sheetPr>
    <tabColor theme="4"/>
    <pageSetUpPr autoPageBreaks="0" fitToPage="1"/>
  </sheetPr>
  <dimension ref="B1:L34"/>
  <sheetViews>
    <sheetView showGridLines="0" topLeftCell="A13" workbookViewId="0">
      <selection activeCell="A28" sqref="A28:XFD28"/>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ht="64.8" x14ac:dyDescent="0.3">
      <c r="B9" s="18" t="s">
        <v>687</v>
      </c>
      <c r="C9" s="18" t="s">
        <v>688</v>
      </c>
      <c r="D9" s="18" t="s">
        <v>626</v>
      </c>
      <c r="E9" s="18" t="s">
        <v>689</v>
      </c>
      <c r="F9" s="18">
        <v>5000</v>
      </c>
      <c r="G9" s="19"/>
      <c r="H9" s="21">
        <v>43353</v>
      </c>
      <c r="I9" s="20" t="s">
        <v>758</v>
      </c>
      <c r="J9" s="53"/>
      <c r="K9" s="169" t="e">
        <f>DATE(#REF!,LOOKUP(tblData24567891011121314151617181920212223242526[[#This Row],[Date last contacted]],{"April",4;"August",8;"December",12;"February",2;"January",1;"July",7;"June",6;"March",3;"May",5;"November",11;"October",10;"September",9}),1)</f>
        <v>#REF!</v>
      </c>
      <c r="L9" s="170">
        <f>tblData24567891011121314151617181920212223242526[[#This Row],[Projected Premium]]*tblData24567891011121314151617181920212223242526[[#This Row],[Email]]</f>
        <v>0</v>
      </c>
    </row>
    <row r="10" spans="2:12" ht="32.4" x14ac:dyDescent="0.3">
      <c r="B10" s="18" t="s">
        <v>789</v>
      </c>
      <c r="C10" s="18" t="s">
        <v>429</v>
      </c>
      <c r="D10" s="18" t="s">
        <v>367</v>
      </c>
      <c r="E10" s="18" t="s">
        <v>790</v>
      </c>
      <c r="F10" s="18">
        <v>10000</v>
      </c>
      <c r="G10" s="19"/>
      <c r="H10" s="21">
        <v>43462</v>
      </c>
      <c r="I10" s="20" t="s">
        <v>888</v>
      </c>
      <c r="J10" s="53"/>
      <c r="K10" s="169" t="e">
        <f>DATE(#REF!,LOOKUP(tblData24567891011121314151617181920212223242526[[#This Row],[Date last contacted]],{"April",4;"August",8;"December",12;"February",2;"January",1;"July",7;"June",6;"March",3;"May",5;"November",11;"October",10;"September",9}),1)</f>
        <v>#REF!</v>
      </c>
      <c r="L10" s="170">
        <f>tblData24567891011121314151617181920212223242526[[#This Row],[Projected Premium]]*tblData24567891011121314151617181920212223242526[[#This Row],[Email]]</f>
        <v>0</v>
      </c>
    </row>
    <row r="11" spans="2:12" ht="32.4" x14ac:dyDescent="0.3">
      <c r="B11" s="18" t="s">
        <v>828</v>
      </c>
      <c r="C11" s="18" t="s">
        <v>829</v>
      </c>
      <c r="D11" s="18"/>
      <c r="E11" s="18" t="s">
        <v>648</v>
      </c>
      <c r="F11" s="18">
        <v>3000</v>
      </c>
      <c r="G11" s="19"/>
      <c r="H11" s="21">
        <v>43397</v>
      </c>
      <c r="I11" s="20" t="s">
        <v>830</v>
      </c>
      <c r="J11" s="53"/>
      <c r="K11" s="169" t="e">
        <f>DATE(#REF!,LOOKUP(tblData24567891011121314151617181920212223242526[[#This Row],[Date last contacted]],{"April",4;"August",8;"December",12;"February",2;"January",1;"July",7;"June",6;"March",3;"May",5;"November",11;"October",10;"September",9}),1)</f>
        <v>#REF!</v>
      </c>
      <c r="L11" s="170">
        <f>tblData24567891011121314151617181920212223242526[[#This Row],[Projected Premium]]*tblData24567891011121314151617181920212223242526[[#This Row],[Email]]</f>
        <v>0</v>
      </c>
    </row>
    <row r="12" spans="2:12" ht="16.2" x14ac:dyDescent="0.3">
      <c r="B12" s="18"/>
      <c r="C12" s="18"/>
      <c r="D12" s="18"/>
      <c r="E12" s="18"/>
      <c r="F12" s="18"/>
      <c r="G12" s="19"/>
      <c r="H12" s="20"/>
      <c r="I12" s="20"/>
      <c r="J12" s="53"/>
      <c r="K12" s="169" t="e">
        <f>DATE(#REF!,LOOKUP(tblData24567891011121314151617181920212223242526[[#This Row],[Date last contacted]],{"April",4;"August",8;"December",12;"February",2;"January",1;"July",7;"June",6;"March",3;"May",5;"November",11;"October",10;"September",9}),1)</f>
        <v>#REF!</v>
      </c>
      <c r="L12" s="170">
        <f>tblData24567891011121314151617181920212223242526[[#This Row],[Projected Premium]]*tblData24567891011121314151617181920212223242526[[#This Row],[Email]]</f>
        <v>0</v>
      </c>
    </row>
    <row r="13" spans="2:12" s="49" customFormat="1" ht="16.2" x14ac:dyDescent="0.3">
      <c r="B13" s="50"/>
      <c r="C13" s="42"/>
      <c r="D13" s="42"/>
      <c r="E13" s="42"/>
      <c r="F13" s="42"/>
      <c r="G13" s="43"/>
      <c r="H13" s="70"/>
      <c r="I13" s="71"/>
      <c r="J13" s="72"/>
      <c r="K13" s="171"/>
      <c r="L13" s="188"/>
    </row>
    <row r="14" spans="2:12" s="49" customFormat="1" ht="16.2" x14ac:dyDescent="0.3">
      <c r="B14" s="166"/>
      <c r="C14" s="166"/>
      <c r="D14" s="166"/>
      <c r="E14" s="166"/>
      <c r="F14" s="166"/>
      <c r="G14" s="167"/>
      <c r="H14" s="20"/>
      <c r="I14" s="20"/>
      <c r="J14" s="53"/>
      <c r="K14" s="176" t="e">
        <f>DATE(#REF!,LOOKUP(tblData24567891011121314151617181920212223242526[[#This Row],[Date last contacted]],{"April",4;"August",8;"December",12;"February",2;"January",1;"July",7;"June",6;"March",3;"May",5;"November",11;"October",10;"September",9}),1)</f>
        <v>#REF!</v>
      </c>
      <c r="L14" s="170">
        <f>tblData24567891011121314151617181920212223242526[[#This Row],[Projected Premium]]*tblData24567891011121314151617181920212223242526[[#This Row],[Email]]</f>
        <v>0</v>
      </c>
    </row>
    <row r="15" spans="2:12" s="49" customFormat="1" ht="48.6" x14ac:dyDescent="0.3">
      <c r="B15" s="166" t="s">
        <v>877</v>
      </c>
      <c r="C15" s="166" t="s">
        <v>904</v>
      </c>
      <c r="D15" s="166" t="s">
        <v>80</v>
      </c>
      <c r="E15" s="166" t="s">
        <v>905</v>
      </c>
      <c r="F15" s="166">
        <v>5000</v>
      </c>
      <c r="G15" s="167"/>
      <c r="H15" s="21">
        <v>43534</v>
      </c>
      <c r="I15" s="20" t="s">
        <v>906</v>
      </c>
      <c r="J15" s="53"/>
      <c r="K15" s="176" t="e">
        <f>DATE(#REF!,LOOKUP(tblData24567891011121314151617181920212223242526[[#This Row],[Date last contacted]],{"April",4;"August",8;"December",12;"February",2;"January",1;"July",7;"June",6;"March",3;"May",5;"November",11;"October",10;"September",9}),1)</f>
        <v>#REF!</v>
      </c>
      <c r="L15" s="170">
        <f>tblData24567891011121314151617181920212223242526[[#This Row],[Projected Premium]]*tblData24567891011121314151617181920212223242526[[#This Row],[Email]]</f>
        <v>0</v>
      </c>
    </row>
    <row r="16" spans="2:12" s="49" customFormat="1" ht="16.2" x14ac:dyDescent="0.3">
      <c r="B16" s="166"/>
      <c r="C16" s="166"/>
      <c r="D16" s="166"/>
      <c r="E16" s="166"/>
      <c r="F16" s="166"/>
      <c r="G16" s="167"/>
      <c r="H16" s="20"/>
      <c r="I16" s="20"/>
      <c r="J16" s="53"/>
      <c r="K16" s="176" t="e">
        <f>DATE(#REF!,LOOKUP(tblData24567891011121314151617181920212223242526[[#This Row],[Date last contacted]],{"April",4;"August",8;"December",12;"February",2;"January",1;"July",7;"June",6;"March",3;"May",5;"November",11;"October",10;"September",9}),1)</f>
        <v>#REF!</v>
      </c>
      <c r="L16" s="170">
        <f>tblData24567891011121314151617181920212223242526[[#This Row],[Projected Premium]]*tblData24567891011121314151617181920212223242526[[#This Row],[Email]]</f>
        <v>0</v>
      </c>
    </row>
    <row r="17" spans="2:12" s="49" customFormat="1" ht="32.4" x14ac:dyDescent="0.3">
      <c r="B17" s="42" t="s">
        <v>878</v>
      </c>
      <c r="C17" s="42" t="s">
        <v>277</v>
      </c>
      <c r="D17" s="42" t="s">
        <v>80</v>
      </c>
      <c r="E17" s="42" t="s">
        <v>20</v>
      </c>
      <c r="F17" s="42">
        <v>25000</v>
      </c>
      <c r="G17" s="43"/>
      <c r="H17" s="70">
        <v>43562</v>
      </c>
      <c r="I17" s="71" t="s">
        <v>196</v>
      </c>
      <c r="J17" s="72"/>
      <c r="K17" s="171" t="e">
        <f>DATE(#REF!,LOOKUP(tblData24567891011121314151617181920212223242526[[#This Row],[Date last contacted]],{"April",4;"August",8;"December",12;"February",2;"January",1;"July",7;"June",6;"March",3;"May",5;"November",11;"October",10;"September",9}),1)</f>
        <v>#REF!</v>
      </c>
      <c r="L17" s="188">
        <f>tblData24567891011121314151617181920212223242526[[#This Row],[Projected Premium]]*tblData24567891011121314151617181920212223242526[[#This Row],[Email]]</f>
        <v>0</v>
      </c>
    </row>
    <row r="18" spans="2:12" s="49" customFormat="1" ht="32.4" x14ac:dyDescent="0.3">
      <c r="B18" s="166" t="s">
        <v>914</v>
      </c>
      <c r="C18" s="166" t="s">
        <v>250</v>
      </c>
      <c r="D18" s="166" t="s">
        <v>250</v>
      </c>
      <c r="E18" s="166" t="s">
        <v>845</v>
      </c>
      <c r="F18" s="166">
        <v>70000</v>
      </c>
      <c r="G18" s="167"/>
      <c r="H18" s="21">
        <v>43471</v>
      </c>
      <c r="I18" s="20" t="s">
        <v>915</v>
      </c>
      <c r="J18" s="53"/>
      <c r="K18" s="176" t="e">
        <f>DATE(#REF!,LOOKUP(tblData24567891011121314151617181920212223242526[[#This Row],[Date last contacted]],{"April",4;"August",8;"December",12;"February",2;"January",1;"July",7;"June",6;"March",3;"May",5;"November",11;"October",10;"September",9}),1)</f>
        <v>#REF!</v>
      </c>
      <c r="L18" s="170">
        <f>tblData24567891011121314151617181920212223242526[[#This Row],[Projected Premium]]*tblData24567891011121314151617181920212223242526[[#This Row],[Email]]</f>
        <v>0</v>
      </c>
    </row>
    <row r="19" spans="2:12" s="49" customFormat="1" ht="16.2" x14ac:dyDescent="0.3">
      <c r="B19" s="166"/>
      <c r="C19" s="166"/>
      <c r="D19" s="166"/>
      <c r="E19" s="166"/>
      <c r="F19" s="166"/>
      <c r="G19" s="167"/>
      <c r="H19" s="20"/>
      <c r="I19" s="20"/>
      <c r="J19" s="53"/>
      <c r="K19" s="176" t="e">
        <f>DATE(#REF!,LOOKUP(tblData24567891011121314151617181920212223242526[[#This Row],[Date last contacted]],{"April",4;"August",8;"December",12;"February",2;"January",1;"July",7;"June",6;"March",3;"May",5;"November",11;"October",10;"September",9}),1)</f>
        <v>#REF!</v>
      </c>
      <c r="L19" s="170">
        <f>tblData24567891011121314151617181920212223242526[[#This Row],[Projected Premium]]*tblData24567891011121314151617181920212223242526[[#This Row],[Email]]</f>
        <v>0</v>
      </c>
    </row>
    <row r="20" spans="2:12" s="49" customFormat="1" ht="16.2" x14ac:dyDescent="0.3">
      <c r="B20" s="42" t="s">
        <v>803</v>
      </c>
      <c r="C20" s="42" t="s">
        <v>672</v>
      </c>
      <c r="D20" s="42" t="s">
        <v>596</v>
      </c>
      <c r="E20" s="42" t="s">
        <v>20</v>
      </c>
      <c r="F20" s="42">
        <v>75000</v>
      </c>
      <c r="G20" s="43"/>
      <c r="H20" s="70">
        <v>43569</v>
      </c>
      <c r="I20" s="71" t="s">
        <v>196</v>
      </c>
      <c r="J20" s="72"/>
      <c r="K20" s="171" t="e">
        <f>DATE(#REF!,LOOKUP(tblData24567891011121314151617181920212223242526[[#This Row],[Date last contacted]],{"April",4;"August",8;"December",12;"February",2;"January",1;"July",7;"June",6;"March",3;"May",5;"November",11;"October",10;"September",9}),1)</f>
        <v>#REF!</v>
      </c>
      <c r="L20" s="188">
        <f>tblData24567891011121314151617181920212223242526[[#This Row],[Projected Premium]]*tblData24567891011121314151617181920212223242526[[#This Row],[Email]]</f>
        <v>0</v>
      </c>
    </row>
    <row r="21" spans="2:12" s="49" customFormat="1" ht="16.2" x14ac:dyDescent="0.3">
      <c r="B21" s="166"/>
      <c r="C21" s="166"/>
      <c r="D21" s="166"/>
      <c r="E21" s="166"/>
      <c r="F21" s="166"/>
      <c r="G21" s="167"/>
      <c r="H21" s="20"/>
      <c r="I21" s="20"/>
      <c r="J21" s="53"/>
      <c r="K21" s="176" t="e">
        <f>DATE(#REF!,LOOKUP(tblData24567891011121314151617181920212223242526[[#This Row],[Date last contacted]],{"April",4;"August",8;"December",12;"February",2;"January",1;"July",7;"June",6;"March",3;"May",5;"November",11;"October",10;"September",9}),1)</f>
        <v>#REF!</v>
      </c>
      <c r="L21" s="170">
        <f>tblData24567891011121314151617181920212223242526[[#This Row],[Projected Premium]]*tblData24567891011121314151617181920212223242526[[#This Row],[Email]]</f>
        <v>0</v>
      </c>
    </row>
    <row r="22" spans="2:12" s="49" customFormat="1" ht="48.6" x14ac:dyDescent="0.3">
      <c r="B22" s="166" t="s">
        <v>938</v>
      </c>
      <c r="C22" s="166" t="s">
        <v>473</v>
      </c>
      <c r="D22" s="166" t="s">
        <v>939</v>
      </c>
      <c r="E22" s="166" t="s">
        <v>940</v>
      </c>
      <c r="F22" s="166">
        <v>20000</v>
      </c>
      <c r="G22" s="167"/>
      <c r="H22" s="21">
        <v>43538</v>
      </c>
      <c r="I22" s="20" t="s">
        <v>941</v>
      </c>
      <c r="J22" s="53"/>
      <c r="K22" s="176" t="e">
        <f>DATE(#REF!,LOOKUP(tblData24567891011121314151617181920212223242526[[#This Row],[Date last contacted]],{"April",4;"August",8;"December",12;"February",2;"January",1;"July",7;"June",6;"March",3;"May",5;"November",11;"October",10;"September",9}),1)</f>
        <v>#REF!</v>
      </c>
      <c r="L22" s="170">
        <f>tblData24567891011121314151617181920212223242526[[#This Row],[Projected Premium]]*tblData24567891011121314151617181920212223242526[[#This Row],[Email]]</f>
        <v>0</v>
      </c>
    </row>
    <row r="23" spans="2:12" s="49" customFormat="1" ht="16.2" x14ac:dyDescent="0.3">
      <c r="B23" s="166"/>
      <c r="C23" s="166"/>
      <c r="D23" s="166"/>
      <c r="E23" s="166"/>
      <c r="F23" s="166"/>
      <c r="G23" s="167"/>
      <c r="H23" s="20"/>
      <c r="I23" s="20"/>
      <c r="J23" s="53"/>
      <c r="K23" s="176" t="e">
        <f>DATE(#REF!,LOOKUP(tblData24567891011121314151617181920212223242526[[#This Row],[Date last contacted]],{"April",4;"August",8;"December",12;"February",2;"January",1;"July",7;"June",6;"March",3;"May",5;"November",11;"October",10;"September",9}),1)</f>
        <v>#REF!</v>
      </c>
      <c r="L23" s="170">
        <f>tblData24567891011121314151617181920212223242526[[#This Row],[Projected Premium]]*tblData24567891011121314151617181920212223242526[[#This Row],[Email]]</f>
        <v>0</v>
      </c>
    </row>
    <row r="24" spans="2:12" s="49" customFormat="1" ht="16.2" x14ac:dyDescent="0.3">
      <c r="B24" s="42" t="s">
        <v>942</v>
      </c>
      <c r="C24" s="42" t="s">
        <v>943</v>
      </c>
      <c r="D24" s="42" t="s">
        <v>944</v>
      </c>
      <c r="E24" s="42" t="s">
        <v>20</v>
      </c>
      <c r="F24" s="42">
        <v>5400</v>
      </c>
      <c r="G24" s="43"/>
      <c r="H24" s="70">
        <v>43560</v>
      </c>
      <c r="I24" s="71" t="s">
        <v>196</v>
      </c>
      <c r="J24" s="72"/>
      <c r="K24" s="171" t="e">
        <f>DATE(#REF!,LOOKUP(tblData24567891011121314151617181920212223242526[[#This Row],[Date last contacted]],{"April",4;"August",8;"December",12;"February",2;"January",1;"July",7;"June",6;"March",3;"May",5;"November",11;"October",10;"September",9}),1)</f>
        <v>#REF!</v>
      </c>
      <c r="L24" s="188">
        <f>tblData24567891011121314151617181920212223242526[[#This Row],[Projected Premium]]*tblData24567891011121314151617181920212223242526[[#This Row],[Email]]</f>
        <v>0</v>
      </c>
    </row>
    <row r="25" spans="2:12" s="49" customFormat="1" ht="16.2" x14ac:dyDescent="0.3">
      <c r="B25" s="166"/>
      <c r="C25" s="166"/>
      <c r="D25" s="166"/>
      <c r="E25" s="166"/>
      <c r="F25" s="166"/>
      <c r="G25" s="167"/>
      <c r="H25" s="20"/>
      <c r="I25" s="20"/>
      <c r="J25" s="53"/>
      <c r="K25" s="176" t="e">
        <f>DATE(#REF!,LOOKUP(tblData24567891011121314151617181920212223242526[[#This Row],[Date last contacted]],{"April",4;"August",8;"December",12;"February",2;"January",1;"July",7;"June",6;"March",3;"May",5;"November",11;"October",10;"September",9}),1)</f>
        <v>#REF!</v>
      </c>
      <c r="L25" s="170">
        <f>tblData24567891011121314151617181920212223242526[[#This Row],[Projected Premium]]*tblData24567891011121314151617181920212223242526[[#This Row],[Email]]</f>
        <v>0</v>
      </c>
    </row>
    <row r="26" spans="2:12" s="193" customFormat="1" ht="32.4" x14ac:dyDescent="0.3">
      <c r="B26" s="192" t="s">
        <v>950</v>
      </c>
      <c r="C26" s="192" t="s">
        <v>951</v>
      </c>
      <c r="D26" s="192" t="s">
        <v>167</v>
      </c>
      <c r="E26" s="192" t="s">
        <v>952</v>
      </c>
      <c r="F26" s="192">
        <v>7500</v>
      </c>
      <c r="G26" s="194"/>
      <c r="H26" s="97">
        <v>43574</v>
      </c>
      <c r="I26" s="98" t="s">
        <v>953</v>
      </c>
      <c r="J26" s="99"/>
      <c r="K26" s="191"/>
      <c r="L26" s="195"/>
    </row>
    <row r="27" spans="2:12" s="49" customFormat="1" ht="16.2" x14ac:dyDescent="0.3">
      <c r="B27" s="166"/>
      <c r="C27" s="166"/>
      <c r="D27" s="166"/>
      <c r="E27" s="166"/>
      <c r="F27" s="166"/>
      <c r="G27" s="167"/>
      <c r="H27" s="20"/>
      <c r="I27" s="20"/>
      <c r="J27" s="53"/>
      <c r="K27" s="176" t="e">
        <f>DATE(#REF!,LOOKUP(tblData24567891011121314151617181920212223242526[[#This Row],[Date last contacted]],{"April",4;"August",8;"December",12;"February",2;"January",1;"July",7;"June",6;"March",3;"May",5;"November",11;"October",10;"September",9}),1)</f>
        <v>#REF!</v>
      </c>
      <c r="L27" s="170">
        <f>tblData24567891011121314151617181920212223242526[[#This Row],[Projected Premium]]*tblData24567891011121314151617181920212223242526[[#This Row],[Email]]</f>
        <v>0</v>
      </c>
    </row>
    <row r="28" spans="2:12" s="49" customFormat="1" ht="32.4" x14ac:dyDescent="0.3">
      <c r="B28" s="42" t="s">
        <v>523</v>
      </c>
      <c r="C28" s="42" t="s">
        <v>524</v>
      </c>
      <c r="D28" s="42" t="s">
        <v>23</v>
      </c>
      <c r="E28" s="42" t="s">
        <v>525</v>
      </c>
      <c r="F28" s="42">
        <v>20000</v>
      </c>
      <c r="G28" s="43"/>
      <c r="H28" s="70">
        <v>43572</v>
      </c>
      <c r="I28" s="71" t="s">
        <v>957</v>
      </c>
      <c r="J28" s="72"/>
      <c r="K28" s="171"/>
      <c r="L28" s="188"/>
    </row>
    <row r="29" spans="2:12" s="49" customFormat="1" ht="16.2" x14ac:dyDescent="0.3">
      <c r="B29" s="166"/>
      <c r="C29" s="166"/>
      <c r="D29" s="166"/>
      <c r="E29" s="166"/>
      <c r="F29" s="166"/>
      <c r="G29" s="167"/>
      <c r="H29" s="20"/>
      <c r="I29" s="20"/>
      <c r="J29" s="53"/>
      <c r="K29" s="176" t="e">
        <f>DATE(#REF!,LOOKUP(tblData24567891011121314151617181920212223242526[[#This Row],[Date last contacted]],{"April",4;"August",8;"December",12;"February",2;"January",1;"July",7;"June",6;"March",3;"May",5;"November",11;"October",10;"September",9}),1)</f>
        <v>#REF!</v>
      </c>
      <c r="L29" s="170">
        <f>tblData24567891011121314151617181920212223242526[[#This Row],[Projected Premium]]*tblData24567891011121314151617181920212223242526[[#This Row],[Email]]</f>
        <v>0</v>
      </c>
    </row>
    <row r="30" spans="2:12" s="49" customFormat="1" ht="16.2" x14ac:dyDescent="0.3">
      <c r="B30" s="166"/>
      <c r="C30" s="166"/>
      <c r="D30" s="166"/>
      <c r="E30" s="166"/>
      <c r="F30" s="166"/>
      <c r="G30" s="167"/>
      <c r="H30" s="21"/>
      <c r="I30" s="20"/>
      <c r="J30" s="53"/>
      <c r="K30" s="176"/>
      <c r="L30" s="170"/>
    </row>
    <row r="31" spans="2:12" s="49" customFormat="1" ht="16.2" x14ac:dyDescent="0.3">
      <c r="B31" s="166"/>
      <c r="C31" s="166"/>
      <c r="D31" s="166"/>
      <c r="E31" s="166"/>
      <c r="F31" s="166"/>
      <c r="G31" s="167"/>
      <c r="H31" s="20"/>
      <c r="I31" s="20"/>
      <c r="J31" s="53"/>
      <c r="K31" s="176" t="e">
        <f>DATE(#REF!,LOOKUP(tblData24567891011121314151617181920212223242526[[#This Row],[Date last contacted]],{"April",4;"August",8;"December",12;"February",2;"January",1;"July",7;"June",6;"March",3;"May",5;"November",11;"October",10;"September",9}),1)</f>
        <v>#REF!</v>
      </c>
      <c r="L31" s="170">
        <f>tblData24567891011121314151617181920212223242526[[#This Row],[Projected Premium]]*tblData24567891011121314151617181920212223242526[[#This Row],[Email]]</f>
        <v>0</v>
      </c>
    </row>
    <row r="32" spans="2:12" s="49" customFormat="1" ht="16.2" x14ac:dyDescent="0.3">
      <c r="B32" s="166"/>
      <c r="C32" s="166"/>
      <c r="D32" s="166"/>
      <c r="E32" s="166"/>
      <c r="F32" s="166"/>
      <c r="G32" s="167"/>
      <c r="H32" s="20"/>
      <c r="I32" s="20"/>
      <c r="J32" s="53"/>
      <c r="K32" s="176" t="e">
        <f>DATE(#REF!,LOOKUP(tblData24567891011121314151617181920212223242526[[#This Row],[Date last contacted]],{"April",4;"August",8;"December",12;"February",2;"January",1;"July",7;"June",6;"March",3;"May",5;"November",11;"October",10;"September",9}),1)</f>
        <v>#REF!</v>
      </c>
      <c r="L32" s="170">
        <f>tblData24567891011121314151617181920212223242526[[#This Row],[Projected Premium]]*tblData24567891011121314151617181920212223242526[[#This Row],[Email]]</f>
        <v>0</v>
      </c>
    </row>
    <row r="33" spans="2:12" ht="16.2" x14ac:dyDescent="0.3">
      <c r="B33" s="8" t="s">
        <v>2</v>
      </c>
      <c r="C33" s="8"/>
      <c r="D33" s="8"/>
      <c r="E33" s="7"/>
      <c r="F33" s="7">
        <f>SUBTOTAL(109,tblData24567891011121314151617181920212223242526[Projected Premium])</f>
        <v>245900</v>
      </c>
      <c r="G33" s="20"/>
      <c r="H33" s="8"/>
      <c r="I33" s="20"/>
      <c r="J33" s="8"/>
      <c r="K33" s="12"/>
      <c r="L33" s="12"/>
    </row>
    <row r="34" spans="2:12" ht="16.2" x14ac:dyDescent="0.3">
      <c r="B34" s="136"/>
      <c r="C34" s="136"/>
      <c r="D34" s="136"/>
      <c r="E34" s="136"/>
      <c r="F34" s="136"/>
      <c r="G34" s="115"/>
      <c r="H34" s="136"/>
      <c r="I34" s="115"/>
      <c r="J34" s="136"/>
      <c r="K34" s="136"/>
      <c r="L34"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8B76-E42E-4963-86B9-971F3E06B719}">
  <sheetPr>
    <tabColor theme="4"/>
    <pageSetUpPr autoPageBreaks="0" fitToPage="1"/>
  </sheetPr>
  <dimension ref="B1:L59"/>
  <sheetViews>
    <sheetView showGridLines="0" workbookViewId="0">
      <selection activeCell="I13" sqref="I13"/>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s="49" customFormat="1" ht="32.4" x14ac:dyDescent="0.3">
      <c r="B9" s="42" t="s">
        <v>930</v>
      </c>
      <c r="C9" s="42" t="s">
        <v>931</v>
      </c>
      <c r="D9" s="42" t="s">
        <v>932</v>
      </c>
      <c r="E9" s="42" t="s">
        <v>81</v>
      </c>
      <c r="F9" s="42">
        <v>50000</v>
      </c>
      <c r="G9" s="43"/>
      <c r="H9" s="60">
        <v>43538</v>
      </c>
      <c r="I9" s="45" t="s">
        <v>936</v>
      </c>
      <c r="J9" s="61"/>
      <c r="K9" s="171" t="e">
        <f>DATE(#REF!,LOOKUP(tblData245678910111213141516171819202122232425[[#This Row],[Date last contacted]],{"April",4;"August",8;"December",12;"February",2;"January",1;"July",7;"June",6;"March",3;"May",5;"November",11;"October",10;"September",9}),1)</f>
        <v>#REF!</v>
      </c>
      <c r="L9" s="172">
        <f>tblData245678910111213141516171819202122232425[[#This Row],[Projected Premium]]*tblData245678910111213141516171819202122232425[[#This Row],[Email]]</f>
        <v>0</v>
      </c>
    </row>
    <row r="10" spans="2:12" ht="16.2" x14ac:dyDescent="0.3">
      <c r="B10" s="18"/>
      <c r="C10" s="18"/>
      <c r="D10" s="18"/>
      <c r="E10" s="18"/>
      <c r="F10" s="18"/>
      <c r="G10" s="19"/>
      <c r="H10" s="20"/>
      <c r="I10" s="20"/>
      <c r="J10" s="53"/>
      <c r="K10" s="169" t="e">
        <f>DATE(#REF!,LOOKUP(tblData245678910111213141516171819202122232425[[#This Row],[Date last contacted]],{"April",4;"August",8;"December",12;"February",2;"January",1;"July",7;"June",6;"March",3;"May",5;"November",11;"October",10;"September",9}),1)</f>
        <v>#REF!</v>
      </c>
      <c r="L10" s="170">
        <f>tblData245678910111213141516171819202122232425[[#This Row],[Projected Premium]]*tblData245678910111213141516171819202122232425[[#This Row],[Email]]</f>
        <v>0</v>
      </c>
    </row>
    <row r="11" spans="2:12" s="40" customFormat="1" ht="32.4" x14ac:dyDescent="0.3">
      <c r="B11" s="33" t="s">
        <v>924</v>
      </c>
      <c r="C11" s="33" t="s">
        <v>925</v>
      </c>
      <c r="D11" s="33" t="s">
        <v>80</v>
      </c>
      <c r="E11" s="33" t="s">
        <v>81</v>
      </c>
      <c r="F11" s="33">
        <v>10000</v>
      </c>
      <c r="G11" s="34"/>
      <c r="H11" s="56">
        <v>43537</v>
      </c>
      <c r="I11" s="36" t="s">
        <v>937</v>
      </c>
      <c r="J11" s="57"/>
      <c r="K11" s="177" t="e">
        <f>DATE(#REF!,LOOKUP(tblData245678910111213141516171819202122232425[[#This Row],[Date last contacted]],{"April",4;"August",8;"December",12;"February",2;"January",1;"July",7;"June",6;"March",3;"May",5;"November",11;"October",10;"September",9}),1)</f>
        <v>#REF!</v>
      </c>
      <c r="L11" s="178">
        <f>tblData245678910111213141516171819202122232425[[#This Row],[Projected Premium]]*tblData245678910111213141516171819202122232425[[#This Row],[Email]]</f>
        <v>0</v>
      </c>
    </row>
    <row r="12" spans="2:12" ht="16.2" x14ac:dyDescent="0.3">
      <c r="B12" s="18"/>
      <c r="C12" s="18"/>
      <c r="D12" s="18"/>
      <c r="E12" s="18"/>
      <c r="F12" s="18"/>
      <c r="G12" s="19"/>
      <c r="H12" s="20"/>
      <c r="I12" s="20"/>
      <c r="J12" s="53"/>
      <c r="K12" s="169" t="e">
        <f>DATE(#REF!,LOOKUP(tblData245678910111213141516171819202122232425[[#This Row],[Date last contacted]],{"April",4;"August",8;"December",12;"February",2;"January",1;"July",7;"June",6;"March",3;"May",5;"November",11;"October",10;"September",9}),1)</f>
        <v>#REF!</v>
      </c>
      <c r="L12" s="170">
        <f>tblData245678910111213141516171819202122232425[[#This Row],[Projected Premium]]*tblData245678910111213141516171819202122232425[[#This Row],[Email]]</f>
        <v>0</v>
      </c>
    </row>
    <row r="13" spans="2:12" s="49" customFormat="1" ht="16.2" x14ac:dyDescent="0.3">
      <c r="B13" s="42" t="s">
        <v>654</v>
      </c>
      <c r="C13" s="42" t="s">
        <v>881</v>
      </c>
      <c r="D13" s="42" t="s">
        <v>98</v>
      </c>
      <c r="E13" s="42" t="s">
        <v>475</v>
      </c>
      <c r="F13" s="42">
        <v>6000</v>
      </c>
      <c r="G13" s="43"/>
      <c r="H13" s="60">
        <v>43544</v>
      </c>
      <c r="I13" s="45" t="s">
        <v>196</v>
      </c>
      <c r="J13" s="61"/>
      <c r="K13" s="171" t="e">
        <f>DATE(#REF!,LOOKUP(tblData245678910111213141516171819202122232425[[#This Row],[Date last contacted]],{"April",4;"August",8;"December",12;"February",2;"January",1;"July",7;"June",6;"March",3;"May",5;"November",11;"October",10;"September",9}),1)</f>
        <v>#REF!</v>
      </c>
      <c r="L13" s="172">
        <f>tblData245678910111213141516171819202122232425[[#This Row],[Projected Premium]]*tblData245678910111213141516171819202122232425[[#This Row],[Email]]</f>
        <v>0</v>
      </c>
    </row>
    <row r="14" spans="2:12" ht="16.2" x14ac:dyDescent="0.3">
      <c r="B14" s="18"/>
      <c r="C14" s="18"/>
      <c r="D14" s="18"/>
      <c r="E14" s="18"/>
      <c r="F14" s="18"/>
      <c r="G14" s="19"/>
      <c r="H14" s="20"/>
      <c r="I14" s="20"/>
      <c r="J14" s="53"/>
      <c r="K14" s="169" t="e">
        <f>DATE(#REF!,LOOKUP(tblData245678910111213141516171819202122232425[[#This Row],[Date last contacted]],{"April",4;"August",8;"December",12;"February",2;"January",1;"July",7;"June",6;"March",3;"May",5;"November",11;"October",10;"September",9}),1)</f>
        <v>#REF!</v>
      </c>
      <c r="L14" s="170">
        <f>tblData245678910111213141516171819202122232425[[#This Row],[Projected Premium]]*tblData245678910111213141516171819202122232425[[#This Row],[Email]]</f>
        <v>0</v>
      </c>
    </row>
    <row r="15" spans="2:12" ht="16.2" x14ac:dyDescent="0.3">
      <c r="B15" s="18"/>
      <c r="C15" s="18"/>
      <c r="D15" s="18"/>
      <c r="E15" s="18"/>
      <c r="F15" s="18"/>
      <c r="G15" s="19"/>
      <c r="H15" s="20"/>
      <c r="I15" s="20"/>
      <c r="J15" s="53"/>
      <c r="K15" s="169" t="e">
        <f>DATE(#REF!,LOOKUP(tblData245678910111213141516171819202122232425[[#This Row],[Date last contacted]],{"April",4;"August",8;"December",12;"February",2;"January",1;"July",7;"June",6;"March",3;"May",5;"November",11;"October",10;"September",9}),1)</f>
        <v>#REF!</v>
      </c>
      <c r="L15" s="170">
        <f>tblData245678910111213141516171819202122232425[[#This Row],[Projected Premium]]*tblData245678910111213141516171819202122232425[[#This Row],[Email]]</f>
        <v>0</v>
      </c>
    </row>
    <row r="16" spans="2:12" ht="64.8" x14ac:dyDescent="0.3">
      <c r="B16" s="18" t="s">
        <v>687</v>
      </c>
      <c r="C16" s="18" t="s">
        <v>688</v>
      </c>
      <c r="D16" s="18" t="s">
        <v>626</v>
      </c>
      <c r="E16" s="18" t="s">
        <v>689</v>
      </c>
      <c r="F16" s="18">
        <v>5000</v>
      </c>
      <c r="G16" s="19"/>
      <c r="H16" s="21">
        <v>43353</v>
      </c>
      <c r="I16" s="20" t="s">
        <v>758</v>
      </c>
      <c r="J16" s="53"/>
      <c r="K16" s="169" t="e">
        <f>DATE(#REF!,LOOKUP(tblData245678910111213141516171819202122232425[[#This Row],[Date last contacted]],{"April",4;"August",8;"December",12;"February",2;"January",1;"July",7;"June",6;"March",3;"May",5;"November",11;"October",10;"September",9}),1)</f>
        <v>#REF!</v>
      </c>
      <c r="L16" s="170">
        <f>tblData245678910111213141516171819202122232425[[#This Row],[Projected Premium]]*tblData245678910111213141516171819202122232425[[#This Row],[Email]]</f>
        <v>0</v>
      </c>
    </row>
    <row r="17" spans="2:12" ht="32.4" x14ac:dyDescent="0.3">
      <c r="B17" s="18" t="s">
        <v>789</v>
      </c>
      <c r="C17" s="18" t="s">
        <v>429</v>
      </c>
      <c r="D17" s="18" t="s">
        <v>367</v>
      </c>
      <c r="E17" s="18" t="s">
        <v>790</v>
      </c>
      <c r="F17" s="18">
        <v>10000</v>
      </c>
      <c r="G17" s="19"/>
      <c r="H17" s="21">
        <v>43462</v>
      </c>
      <c r="I17" s="20" t="s">
        <v>888</v>
      </c>
      <c r="J17" s="53"/>
      <c r="K17" s="169" t="e">
        <f>DATE(#REF!,LOOKUP(tblData245678910111213141516171819202122232425[[#This Row],[Date last contacted]],{"April",4;"August",8;"December",12;"February",2;"January",1;"July",7;"June",6;"March",3;"May",5;"November",11;"October",10;"September",9}),1)</f>
        <v>#REF!</v>
      </c>
      <c r="L17" s="170">
        <f>tblData245678910111213141516171819202122232425[[#This Row],[Projected Premium]]*tblData245678910111213141516171819202122232425[[#This Row],[Email]]</f>
        <v>0</v>
      </c>
    </row>
    <row r="18" spans="2:12" ht="16.2" x14ac:dyDescent="0.3">
      <c r="B18" s="18"/>
      <c r="C18" s="18"/>
      <c r="D18" s="18"/>
      <c r="E18" s="18"/>
      <c r="F18" s="18"/>
      <c r="G18" s="19"/>
      <c r="H18" s="20"/>
      <c r="I18" s="20"/>
      <c r="J18" s="53"/>
      <c r="K18" s="169" t="e">
        <f>DATE(#REF!,LOOKUP(tblData245678910111213141516171819202122232425[[#This Row],[Date last contacted]],{"April",4;"August",8;"December",12;"February",2;"January",1;"July",7;"June",6;"March",3;"May",5;"November",11;"October",10;"September",9}),1)</f>
        <v>#REF!</v>
      </c>
      <c r="L18" s="170">
        <f>tblData245678910111213141516171819202122232425[[#This Row],[Projected Premium]]*tblData245678910111213141516171819202122232425[[#This Row],[Email]]</f>
        <v>0</v>
      </c>
    </row>
    <row r="19" spans="2:12" ht="16.2" x14ac:dyDescent="0.3">
      <c r="B19" s="18"/>
      <c r="C19" s="18"/>
      <c r="D19" s="18"/>
      <c r="E19" s="18"/>
      <c r="F19" s="18"/>
      <c r="G19" s="19"/>
      <c r="H19" s="20"/>
      <c r="I19" s="20"/>
      <c r="J19" s="53"/>
      <c r="K19" s="169" t="e">
        <f>DATE(#REF!,LOOKUP(tblData245678910111213141516171819202122232425[[#This Row],[Date last contacted]],{"April",4;"August",8;"December",12;"February",2;"January",1;"July",7;"June",6;"March",3;"May",5;"November",11;"October",10;"September",9}),1)</f>
        <v>#REF!</v>
      </c>
      <c r="L19" s="170">
        <f>tblData245678910111213141516171819202122232425[[#This Row],[Projected Premium]]*tblData245678910111213141516171819202122232425[[#This Row],[Email]]</f>
        <v>0</v>
      </c>
    </row>
    <row r="20" spans="2:12" s="75" customFormat="1" ht="48.6" x14ac:dyDescent="0.3">
      <c r="B20" s="68" t="s">
        <v>795</v>
      </c>
      <c r="C20" s="68" t="s">
        <v>642</v>
      </c>
      <c r="D20" s="68" t="s">
        <v>642</v>
      </c>
      <c r="E20" s="68" t="s">
        <v>345</v>
      </c>
      <c r="F20" s="68">
        <v>20000</v>
      </c>
      <c r="G20" s="69"/>
      <c r="H20" s="70">
        <v>43516</v>
      </c>
      <c r="I20" s="71" t="s">
        <v>928</v>
      </c>
      <c r="J20" s="72"/>
      <c r="K20" s="189" t="e">
        <f>DATE(#REF!,LOOKUP(tblData245678910111213141516171819202122232425[[#This Row],[Date last contacted]],{"April",4;"August",8;"December",12;"February",2;"January",1;"July",7;"June",6;"March",3;"May",5;"November",11;"October",10;"September",9}),1)</f>
        <v>#REF!</v>
      </c>
      <c r="L20" s="188">
        <f>tblData245678910111213141516171819202122232425[[#This Row],[Projected Premium]]*tblData245678910111213141516171819202122232425[[#This Row],[Email]]</f>
        <v>0</v>
      </c>
    </row>
    <row r="21" spans="2:12" ht="16.2" x14ac:dyDescent="0.3">
      <c r="B21" s="18"/>
      <c r="C21" s="18"/>
      <c r="D21" s="18"/>
      <c r="E21" s="18"/>
      <c r="F21" s="18"/>
      <c r="G21" s="19"/>
      <c r="H21" s="20"/>
      <c r="I21" s="20"/>
      <c r="J21" s="53"/>
      <c r="K21" s="169" t="e">
        <f>DATE(#REF!,LOOKUP(tblData245678910111213141516171819202122232425[[#This Row],[Date last contacted]],{"April",4;"August",8;"December",12;"February",2;"January",1;"July",7;"June",6;"March",3;"May",5;"November",11;"October",10;"September",9}),1)</f>
        <v>#REF!</v>
      </c>
      <c r="L21" s="170">
        <f>tblData245678910111213141516171819202122232425[[#This Row],[Projected Premium]]*tblData245678910111213141516171819202122232425[[#This Row],[Email]]</f>
        <v>0</v>
      </c>
    </row>
    <row r="22" spans="2:12" ht="16.2" x14ac:dyDescent="0.3">
      <c r="B22" s="18" t="s">
        <v>801</v>
      </c>
      <c r="C22" s="18" t="s">
        <v>497</v>
      </c>
      <c r="D22" s="18" t="s">
        <v>80</v>
      </c>
      <c r="E22" s="18" t="s">
        <v>345</v>
      </c>
      <c r="F22" s="18">
        <v>3000</v>
      </c>
      <c r="G22" s="19"/>
      <c r="H22" s="20"/>
      <c r="I22" s="20"/>
      <c r="J22" s="53"/>
      <c r="K22" s="169" t="e">
        <f>DATE(#REF!,LOOKUP(tblData245678910111213141516171819202122232425[[#This Row],[Date last contacted]],{"April",4;"August",8;"December",12;"February",2;"January",1;"July",7;"June",6;"March",3;"May",5;"November",11;"October",10;"September",9}),1)</f>
        <v>#REF!</v>
      </c>
      <c r="L22" s="170">
        <f>tblData245678910111213141516171819202122232425[[#This Row],[Projected Premium]]*tblData245678910111213141516171819202122232425[[#This Row],[Email]]</f>
        <v>0</v>
      </c>
    </row>
    <row r="23" spans="2:12" ht="16.2" x14ac:dyDescent="0.3">
      <c r="B23" s="18"/>
      <c r="C23" s="18"/>
      <c r="D23" s="18"/>
      <c r="E23" s="18"/>
      <c r="F23" s="18"/>
      <c r="G23" s="19"/>
      <c r="H23" s="20"/>
      <c r="I23" s="20"/>
      <c r="J23" s="53"/>
      <c r="K23" s="169" t="e">
        <f>DATE(#REF!,LOOKUP(tblData245678910111213141516171819202122232425[[#This Row],[Date last contacted]],{"April",4;"August",8;"December",12;"February",2;"January",1;"July",7;"June",6;"March",3;"May",5;"November",11;"October",10;"September",9}),1)</f>
        <v>#REF!</v>
      </c>
      <c r="L23" s="170">
        <f>tblData245678910111213141516171819202122232425[[#This Row],[Projected Premium]]*tblData245678910111213141516171819202122232425[[#This Row],[Email]]</f>
        <v>0</v>
      </c>
    </row>
    <row r="24" spans="2:12" s="49" customFormat="1" ht="16.2" x14ac:dyDescent="0.3">
      <c r="B24" s="42" t="s">
        <v>803</v>
      </c>
      <c r="C24" s="42" t="s">
        <v>596</v>
      </c>
      <c r="D24" s="42" t="s">
        <v>80</v>
      </c>
      <c r="E24" s="42" t="s">
        <v>618</v>
      </c>
      <c r="F24" s="42">
        <v>13000</v>
      </c>
      <c r="G24" s="43"/>
      <c r="H24" s="60">
        <v>43518</v>
      </c>
      <c r="I24" s="45" t="s">
        <v>929</v>
      </c>
      <c r="J24" s="61"/>
      <c r="K24" s="171" t="e">
        <f>DATE(#REF!,LOOKUP(tblData245678910111213141516171819202122232425[[#This Row],[Date last contacted]],{"April",4;"August",8;"December",12;"February",2;"January",1;"July",7;"June",6;"March",3;"May",5;"November",11;"October",10;"September",9}),1)</f>
        <v>#REF!</v>
      </c>
      <c r="L24" s="172">
        <f>tblData245678910111213141516171819202122232425[[#This Row],[Projected Premium]]*tblData245678910111213141516171819202122232425[[#This Row],[Email]]</f>
        <v>0</v>
      </c>
    </row>
    <row r="25" spans="2:12" ht="16.2" x14ac:dyDescent="0.3">
      <c r="B25" s="18"/>
      <c r="C25" s="18"/>
      <c r="D25" s="18"/>
      <c r="E25" s="18"/>
      <c r="F25" s="18"/>
      <c r="G25" s="19"/>
      <c r="H25" s="20"/>
      <c r="I25" s="20"/>
      <c r="J25" s="53"/>
      <c r="K25" s="169" t="e">
        <f>DATE(#REF!,LOOKUP(tblData245678910111213141516171819202122232425[[#This Row],[Date last contacted]],{"April",4;"August",8;"December",12;"February",2;"January",1;"July",7;"June",6;"March",3;"May",5;"November",11;"October",10;"September",9}),1)</f>
        <v>#REF!</v>
      </c>
      <c r="L25" s="170">
        <f>tblData245678910111213141516171819202122232425[[#This Row],[Projected Premium]]*tblData245678910111213141516171819202122232425[[#This Row],[Email]]</f>
        <v>0</v>
      </c>
    </row>
    <row r="26" spans="2:12" ht="32.4" x14ac:dyDescent="0.3">
      <c r="B26" s="18" t="s">
        <v>828</v>
      </c>
      <c r="C26" s="18" t="s">
        <v>829</v>
      </c>
      <c r="D26" s="18"/>
      <c r="E26" s="18" t="s">
        <v>648</v>
      </c>
      <c r="F26" s="18">
        <v>3000</v>
      </c>
      <c r="G26" s="19"/>
      <c r="H26" s="21">
        <v>43397</v>
      </c>
      <c r="I26" s="20" t="s">
        <v>830</v>
      </c>
      <c r="J26" s="53"/>
      <c r="K26" s="169" t="e">
        <f>DATE(#REF!,LOOKUP(tblData245678910111213141516171819202122232425[[#This Row],[Date last contacted]],{"April",4;"August",8;"December",12;"February",2;"January",1;"July",7;"June",6;"March",3;"May",5;"November",11;"October",10;"September",9}),1)</f>
        <v>#REF!</v>
      </c>
      <c r="L26" s="170">
        <f>tblData245678910111213141516171819202122232425[[#This Row],[Projected Premium]]*tblData245678910111213141516171819202122232425[[#This Row],[Email]]</f>
        <v>0</v>
      </c>
    </row>
    <row r="27" spans="2:12" ht="16.2" x14ac:dyDescent="0.3">
      <c r="B27" s="18"/>
      <c r="C27" s="18"/>
      <c r="D27" s="18"/>
      <c r="E27" s="18"/>
      <c r="F27" s="18"/>
      <c r="G27" s="19"/>
      <c r="H27" s="20"/>
      <c r="I27" s="20"/>
      <c r="J27" s="53"/>
      <c r="K27" s="169" t="e">
        <f>DATE(#REF!,LOOKUP(tblData245678910111213141516171819202122232425[[#This Row],[Date last contacted]],{"April",4;"August",8;"December",12;"February",2;"January",1;"July",7;"June",6;"March",3;"May",5;"November",11;"October",10;"September",9}),1)</f>
        <v>#REF!</v>
      </c>
      <c r="L27" s="170">
        <f>tblData245678910111213141516171819202122232425[[#This Row],[Projected Premium]]*tblData245678910111213141516171819202122232425[[#This Row],[Email]]</f>
        <v>0</v>
      </c>
    </row>
    <row r="28" spans="2:12" s="49" customFormat="1" ht="16.2" x14ac:dyDescent="0.3">
      <c r="B28" s="50" t="s">
        <v>876</v>
      </c>
      <c r="C28" s="42" t="s">
        <v>609</v>
      </c>
      <c r="D28" s="42" t="s">
        <v>80</v>
      </c>
      <c r="E28" s="42" t="s">
        <v>20</v>
      </c>
      <c r="F28" s="42">
        <v>6800</v>
      </c>
      <c r="G28" s="43"/>
      <c r="H28" s="70">
        <v>43537</v>
      </c>
      <c r="I28" s="71" t="s">
        <v>434</v>
      </c>
      <c r="J28" s="72"/>
      <c r="K28" s="171" t="e">
        <f>DATE(#REF!,LOOKUP(tblData245678910111213141516171819202122232425[[#This Row],[Date last contacted]],{"April",4;"August",8;"December",12;"February",2;"January",1;"July",7;"June",6;"March",3;"May",5;"November",11;"October",10;"September",9}),1)</f>
        <v>#REF!</v>
      </c>
      <c r="L28" s="188">
        <f>tblData245678910111213141516171819202122232425[[#This Row],[Projected Premium]]*tblData245678910111213141516171819202122232425[[#This Row],[Email]]</f>
        <v>0</v>
      </c>
    </row>
    <row r="29" spans="2:12" s="49" customFormat="1" ht="16.2" x14ac:dyDescent="0.3">
      <c r="B29" s="166"/>
      <c r="C29" s="166"/>
      <c r="D29" s="166"/>
      <c r="E29" s="166"/>
      <c r="F29" s="166"/>
      <c r="G29" s="167"/>
      <c r="H29" s="20"/>
      <c r="I29" s="20"/>
      <c r="J29" s="53"/>
      <c r="K29" s="176" t="e">
        <f>DATE(#REF!,LOOKUP(tblData245678910111213141516171819202122232425[[#This Row],[Date last contacted]],{"April",4;"August",8;"December",12;"February",2;"January",1;"July",7;"June",6;"March",3;"May",5;"November",11;"October",10;"September",9}),1)</f>
        <v>#REF!</v>
      </c>
      <c r="L29" s="170">
        <f>tblData245678910111213141516171819202122232425[[#This Row],[Projected Premium]]*tblData245678910111213141516171819202122232425[[#This Row],[Email]]</f>
        <v>0</v>
      </c>
    </row>
    <row r="30" spans="2:12" s="49" customFormat="1" ht="48.6" x14ac:dyDescent="0.3">
      <c r="B30" s="166" t="s">
        <v>877</v>
      </c>
      <c r="C30" s="166" t="s">
        <v>904</v>
      </c>
      <c r="D30" s="166" t="s">
        <v>80</v>
      </c>
      <c r="E30" s="166" t="s">
        <v>905</v>
      </c>
      <c r="F30" s="166">
        <v>5000</v>
      </c>
      <c r="G30" s="167"/>
      <c r="H30" s="21">
        <v>43534</v>
      </c>
      <c r="I30" s="20" t="s">
        <v>906</v>
      </c>
      <c r="J30" s="53"/>
      <c r="K30" s="176" t="e">
        <f>DATE(#REF!,LOOKUP(tblData245678910111213141516171819202122232425[[#This Row],[Date last contacted]],{"April",4;"August",8;"December",12;"February",2;"January",1;"July",7;"June",6;"March",3;"May",5;"November",11;"October",10;"September",9}),1)</f>
        <v>#REF!</v>
      </c>
      <c r="L30" s="170">
        <f>tblData245678910111213141516171819202122232425[[#This Row],[Projected Premium]]*tblData245678910111213141516171819202122232425[[#This Row],[Email]]</f>
        <v>0</v>
      </c>
    </row>
    <row r="31" spans="2:12" s="49" customFormat="1" ht="16.2" x14ac:dyDescent="0.3">
      <c r="B31" s="166"/>
      <c r="C31" s="166"/>
      <c r="D31" s="166"/>
      <c r="E31" s="166"/>
      <c r="F31" s="166"/>
      <c r="G31" s="167"/>
      <c r="H31" s="20"/>
      <c r="I31" s="20"/>
      <c r="J31" s="53"/>
      <c r="K31" s="176" t="e">
        <f>DATE(#REF!,LOOKUP(tblData245678910111213141516171819202122232425[[#This Row],[Date last contacted]],{"April",4;"August",8;"December",12;"February",2;"January",1;"July",7;"June",6;"March",3;"May",5;"November",11;"October",10;"September",9}),1)</f>
        <v>#REF!</v>
      </c>
      <c r="L31" s="170">
        <f>tblData245678910111213141516171819202122232425[[#This Row],[Projected Premium]]*tblData245678910111213141516171819202122232425[[#This Row],[Email]]</f>
        <v>0</v>
      </c>
    </row>
    <row r="32" spans="2:12" s="49" customFormat="1" ht="32.4" x14ac:dyDescent="0.3">
      <c r="B32" s="166" t="s">
        <v>878</v>
      </c>
      <c r="C32" s="166" t="s">
        <v>277</v>
      </c>
      <c r="D32" s="166" t="s">
        <v>80</v>
      </c>
      <c r="E32" s="166" t="s">
        <v>20</v>
      </c>
      <c r="F32" s="166">
        <v>50000</v>
      </c>
      <c r="G32" s="167"/>
      <c r="H32" s="21">
        <v>43538</v>
      </c>
      <c r="I32" s="20" t="s">
        <v>515</v>
      </c>
      <c r="J32" s="53"/>
      <c r="K32" s="176" t="e">
        <f>DATE(#REF!,LOOKUP(tblData245678910111213141516171819202122232425[[#This Row],[Date last contacted]],{"April",4;"August",8;"December",12;"February",2;"January",1;"July",7;"June",6;"March",3;"May",5;"November",11;"October",10;"September",9}),1)</f>
        <v>#REF!</v>
      </c>
      <c r="L32" s="170">
        <f>tblData245678910111213141516171819202122232425[[#This Row],[Projected Premium]]*tblData245678910111213141516171819202122232425[[#This Row],[Email]]</f>
        <v>0</v>
      </c>
    </row>
    <row r="33" spans="2:12" s="49" customFormat="1" ht="16.2" x14ac:dyDescent="0.3">
      <c r="B33" s="166"/>
      <c r="C33" s="166"/>
      <c r="D33" s="166"/>
      <c r="E33" s="166"/>
      <c r="F33" s="166"/>
      <c r="G33" s="167"/>
      <c r="H33" s="20"/>
      <c r="I33" s="20"/>
      <c r="J33" s="53"/>
      <c r="K33" s="176" t="e">
        <f>DATE(#REF!,LOOKUP(tblData245678910111213141516171819202122232425[[#This Row],[Date last contacted]],{"April",4;"August",8;"December",12;"February",2;"January",1;"July",7;"June",6;"March",3;"May",5;"November",11;"October",10;"September",9}),1)</f>
        <v>#REF!</v>
      </c>
      <c r="L33" s="170">
        <f>tblData245678910111213141516171819202122232425[[#This Row],[Projected Premium]]*tblData245678910111213141516171819202122232425[[#This Row],[Email]]</f>
        <v>0</v>
      </c>
    </row>
    <row r="34" spans="2:12" s="49" customFormat="1" ht="16.2" x14ac:dyDescent="0.3">
      <c r="B34" s="166" t="s">
        <v>907</v>
      </c>
      <c r="C34" s="166" t="s">
        <v>908</v>
      </c>
      <c r="D34" s="166" t="s">
        <v>909</v>
      </c>
      <c r="E34" s="166"/>
      <c r="F34" s="166"/>
      <c r="G34" s="167"/>
      <c r="H34" s="20"/>
      <c r="I34" s="20"/>
      <c r="J34" s="53"/>
      <c r="K34" s="176" t="e">
        <f>DATE(#REF!,LOOKUP(tblData245678910111213141516171819202122232425[[#This Row],[Date last contacted]],{"April",4;"August",8;"December",12;"February",2;"January",1;"July",7;"June",6;"March",3;"May",5;"November",11;"October",10;"September",9}),1)</f>
        <v>#REF!</v>
      </c>
      <c r="L34" s="170">
        <f>tblData245678910111213141516171819202122232425[[#This Row],[Projected Premium]]*tblData245678910111213141516171819202122232425[[#This Row],[Email]]</f>
        <v>0</v>
      </c>
    </row>
    <row r="35" spans="2:12" s="49" customFormat="1" ht="16.2" x14ac:dyDescent="0.3">
      <c r="B35" s="166"/>
      <c r="C35" s="166"/>
      <c r="D35" s="166"/>
      <c r="E35" s="166"/>
      <c r="F35" s="166"/>
      <c r="G35" s="167"/>
      <c r="H35" s="20"/>
      <c r="I35" s="20"/>
      <c r="J35" s="53"/>
      <c r="K35" s="176" t="e">
        <f>DATE(#REF!,LOOKUP(tblData245678910111213141516171819202122232425[[#This Row],[Date last contacted]],{"April",4;"August",8;"December",12;"February",2;"January",1;"July",7;"June",6;"March",3;"May",5;"November",11;"October",10;"September",9}),1)</f>
        <v>#REF!</v>
      </c>
      <c r="L35" s="170">
        <f>tblData245678910111213141516171819202122232425[[#This Row],[Projected Premium]]*tblData245678910111213141516171819202122232425[[#This Row],[Email]]</f>
        <v>0</v>
      </c>
    </row>
    <row r="36" spans="2:12" s="49" customFormat="1" ht="32.4" x14ac:dyDescent="0.3">
      <c r="B36" s="166" t="s">
        <v>914</v>
      </c>
      <c r="C36" s="166" t="s">
        <v>250</v>
      </c>
      <c r="D36" s="166" t="s">
        <v>250</v>
      </c>
      <c r="E36" s="166" t="s">
        <v>845</v>
      </c>
      <c r="F36" s="166">
        <v>70000</v>
      </c>
      <c r="G36" s="167"/>
      <c r="H36" s="21">
        <v>43471</v>
      </c>
      <c r="I36" s="20" t="s">
        <v>915</v>
      </c>
      <c r="J36" s="53"/>
      <c r="K36" s="176" t="e">
        <f>DATE(#REF!,LOOKUP(tblData245678910111213141516171819202122232425[[#This Row],[Date last contacted]],{"April",4;"August",8;"December",12;"February",2;"January",1;"July",7;"June",6;"March",3;"May",5;"November",11;"October",10;"September",9}),1)</f>
        <v>#REF!</v>
      </c>
      <c r="L36" s="170">
        <f>tblData245678910111213141516171819202122232425[[#This Row],[Projected Premium]]*tblData245678910111213141516171819202122232425[[#This Row],[Email]]</f>
        <v>0</v>
      </c>
    </row>
    <row r="37" spans="2:12" s="49" customFormat="1" ht="16.2" x14ac:dyDescent="0.3">
      <c r="B37" s="166"/>
      <c r="C37" s="166"/>
      <c r="D37" s="166"/>
      <c r="E37" s="166"/>
      <c r="F37" s="166"/>
      <c r="G37" s="167"/>
      <c r="H37" s="20"/>
      <c r="I37" s="20"/>
      <c r="J37" s="53"/>
      <c r="K37" s="176" t="e">
        <f>DATE(#REF!,LOOKUP(tblData245678910111213141516171819202122232425[[#This Row],[Date last contacted]],{"April",4;"August",8;"December",12;"February",2;"January",1;"July",7;"June",6;"March",3;"May",5;"November",11;"October",10;"September",9}),1)</f>
        <v>#REF!</v>
      </c>
      <c r="L37" s="170">
        <f>tblData245678910111213141516171819202122232425[[#This Row],[Projected Premium]]*tblData245678910111213141516171819202122232425[[#This Row],[Email]]</f>
        <v>0</v>
      </c>
    </row>
    <row r="38" spans="2:12" s="49" customFormat="1" ht="32.4" x14ac:dyDescent="0.3">
      <c r="B38" s="166" t="s">
        <v>918</v>
      </c>
      <c r="C38" s="166" t="s">
        <v>250</v>
      </c>
      <c r="D38" s="166" t="s">
        <v>250</v>
      </c>
      <c r="E38" s="166" t="s">
        <v>24</v>
      </c>
      <c r="F38" s="166">
        <v>10000</v>
      </c>
      <c r="G38" s="167"/>
      <c r="H38" s="21">
        <v>43468</v>
      </c>
      <c r="I38" s="20" t="s">
        <v>451</v>
      </c>
      <c r="J38" s="53"/>
      <c r="K38" s="176" t="e">
        <f>DATE(#REF!,LOOKUP(tblData245678910111213141516171819202122232425[[#This Row],[Date last contacted]],{"April",4;"August",8;"December",12;"February",2;"January",1;"July",7;"June",6;"March",3;"May",5;"November",11;"October",10;"September",9}),1)</f>
        <v>#REF!</v>
      </c>
      <c r="L38" s="170">
        <f>tblData245678910111213141516171819202122232425[[#This Row],[Projected Premium]]*tblData245678910111213141516171819202122232425[[#This Row],[Email]]</f>
        <v>0</v>
      </c>
    </row>
    <row r="39" spans="2:12" s="49" customFormat="1" ht="16.2" x14ac:dyDescent="0.3">
      <c r="B39" s="166"/>
      <c r="C39" s="166"/>
      <c r="D39" s="166"/>
      <c r="E39" s="166"/>
      <c r="F39" s="166"/>
      <c r="G39" s="167"/>
      <c r="H39" s="20"/>
      <c r="I39" s="20"/>
      <c r="J39" s="53"/>
      <c r="K39" s="176" t="e">
        <f>DATE(#REF!,LOOKUP(tblData245678910111213141516171819202122232425[[#This Row],[Date last contacted]],{"April",4;"August",8;"December",12;"February",2;"January",1;"July",7;"June",6;"March",3;"May",5;"November",11;"October",10;"September",9}),1)</f>
        <v>#REF!</v>
      </c>
      <c r="L39" s="170">
        <f>tblData245678910111213141516171819202122232425[[#This Row],[Projected Premium]]*tblData245678910111213141516171819202122232425[[#This Row],[Email]]</f>
        <v>0</v>
      </c>
    </row>
    <row r="40" spans="2:12" s="49" customFormat="1" ht="16.2" x14ac:dyDescent="0.3">
      <c r="B40" s="42" t="s">
        <v>922</v>
      </c>
      <c r="C40" s="42" t="s">
        <v>315</v>
      </c>
      <c r="D40" s="42" t="s">
        <v>80</v>
      </c>
      <c r="E40" s="42" t="s">
        <v>20</v>
      </c>
      <c r="F40" s="42">
        <v>4000</v>
      </c>
      <c r="G40" s="43"/>
      <c r="H40" s="60">
        <v>43504</v>
      </c>
      <c r="I40" s="45" t="s">
        <v>434</v>
      </c>
      <c r="J40" s="61"/>
      <c r="K40" s="171" t="e">
        <f>DATE(#REF!,LOOKUP(tblData245678910111213141516171819202122232425[[#This Row],[Date last contacted]],{"April",4;"August",8;"December",12;"February",2;"January",1;"July",7;"June",6;"March",3;"May",5;"November",11;"October",10;"September",9}),1)</f>
        <v>#REF!</v>
      </c>
      <c r="L40" s="172">
        <f>tblData245678910111213141516171819202122232425[[#This Row],[Projected Premium]]*tblData245678910111213141516171819202122232425[[#This Row],[Email]]</f>
        <v>0</v>
      </c>
    </row>
    <row r="41" spans="2:12" s="49" customFormat="1" ht="16.2" x14ac:dyDescent="0.3">
      <c r="B41" s="166"/>
      <c r="C41" s="166"/>
      <c r="D41" s="166"/>
      <c r="E41" s="166"/>
      <c r="F41" s="166"/>
      <c r="G41" s="167"/>
      <c r="H41" s="20"/>
      <c r="I41" s="20"/>
      <c r="J41" s="53"/>
      <c r="K41" s="176" t="e">
        <f>DATE(#REF!,LOOKUP(tblData245678910111213141516171819202122232425[[#This Row],[Date last contacted]],{"April",4;"August",8;"December",12;"February",2;"January",1;"July",7;"June",6;"March",3;"May",5;"November",11;"October",10;"September",9}),1)</f>
        <v>#REF!</v>
      </c>
      <c r="L41" s="170">
        <f>tblData245678910111213141516171819202122232425[[#This Row],[Projected Premium]]*tblData245678910111213141516171819202122232425[[#This Row],[Email]]</f>
        <v>0</v>
      </c>
    </row>
    <row r="42" spans="2:12" s="49" customFormat="1" ht="16.2" x14ac:dyDescent="0.3">
      <c r="B42" s="166"/>
      <c r="C42" s="166"/>
      <c r="D42" s="166"/>
      <c r="E42" s="166"/>
      <c r="F42" s="166"/>
      <c r="G42" s="167"/>
      <c r="H42" s="20"/>
      <c r="I42" s="20"/>
      <c r="J42" s="53"/>
      <c r="K42" s="176" t="e">
        <f>DATE(#REF!,LOOKUP(tblData245678910111213141516171819202122232425[[#This Row],[Date last contacted]],{"April",4;"August",8;"December",12;"February",2;"January",1;"July",7;"June",6;"March",3;"May",5;"November",11;"October",10;"September",9}),1)</f>
        <v>#REF!</v>
      </c>
      <c r="L42" s="170">
        <f>tblData245678910111213141516171819202122232425[[#This Row],[Projected Premium]]*tblData245678910111213141516171819202122232425[[#This Row],[Email]]</f>
        <v>0</v>
      </c>
    </row>
    <row r="43" spans="2:12" s="49" customFormat="1" ht="48.6" x14ac:dyDescent="0.3">
      <c r="B43" s="42" t="s">
        <v>933</v>
      </c>
      <c r="C43" s="42" t="s">
        <v>934</v>
      </c>
      <c r="D43" s="42" t="s">
        <v>935</v>
      </c>
      <c r="E43" s="42" t="s">
        <v>20</v>
      </c>
      <c r="F43" s="42">
        <v>3800</v>
      </c>
      <c r="G43" s="43"/>
      <c r="H43" s="70">
        <v>43525</v>
      </c>
      <c r="I43" s="71" t="s">
        <v>451</v>
      </c>
      <c r="J43" s="72"/>
      <c r="K43" s="171" t="e">
        <f>DATE(#REF!,LOOKUP(tblData245678910111213141516171819202122232425[[#This Row],[Date last contacted]],{"April",4;"August",8;"December",12;"February",2;"January",1;"July",7;"June",6;"March",3;"May",5;"November",11;"October",10;"September",9}),1)</f>
        <v>#REF!</v>
      </c>
      <c r="L43" s="188">
        <f>tblData245678910111213141516171819202122232425[[#This Row],[Projected Premium]]*tblData245678910111213141516171819202122232425[[#This Row],[Email]]</f>
        <v>0</v>
      </c>
    </row>
    <row r="44" spans="2:12" s="49" customFormat="1" ht="16.2" x14ac:dyDescent="0.3">
      <c r="B44" s="166"/>
      <c r="C44" s="166"/>
      <c r="D44" s="166"/>
      <c r="E44" s="166"/>
      <c r="F44" s="166"/>
      <c r="G44" s="167"/>
      <c r="H44" s="20"/>
      <c r="I44" s="20"/>
      <c r="J44" s="53"/>
      <c r="K44" s="176" t="e">
        <f>DATE(#REF!,LOOKUP(tblData245678910111213141516171819202122232425[[#This Row],[Date last contacted]],{"April",4;"August",8;"December",12;"February",2;"January",1;"July",7;"June",6;"March",3;"May",5;"November",11;"October",10;"September",9}),1)</f>
        <v>#REF!</v>
      </c>
      <c r="L44" s="170">
        <f>tblData245678910111213141516171819202122232425[[#This Row],[Projected Premium]]*tblData245678910111213141516171819202122232425[[#This Row],[Email]]</f>
        <v>0</v>
      </c>
    </row>
    <row r="45" spans="2:12" s="49" customFormat="1" ht="16.2" x14ac:dyDescent="0.3">
      <c r="B45" s="42" t="s">
        <v>803</v>
      </c>
      <c r="C45" s="42" t="s">
        <v>672</v>
      </c>
      <c r="D45" s="42" t="s">
        <v>596</v>
      </c>
      <c r="E45" s="42" t="s">
        <v>20</v>
      </c>
      <c r="F45" s="42">
        <v>75000</v>
      </c>
      <c r="G45" s="43"/>
      <c r="H45" s="70">
        <v>43569</v>
      </c>
      <c r="I45" s="71" t="s">
        <v>196</v>
      </c>
      <c r="J45" s="72"/>
      <c r="K45" s="171" t="e">
        <f>DATE(#REF!,LOOKUP(tblData245678910111213141516171819202122232425[[#This Row],[Date last contacted]],{"April",4;"August",8;"December",12;"February",2;"January",1;"July",7;"June",6;"March",3;"May",5;"November",11;"October",10;"September",9}),1)</f>
        <v>#REF!</v>
      </c>
      <c r="L45" s="188">
        <f>tblData245678910111213141516171819202122232425[[#This Row],[Projected Premium]]*tblData245678910111213141516171819202122232425[[#This Row],[Email]]</f>
        <v>0</v>
      </c>
    </row>
    <row r="46" spans="2:12" s="49" customFormat="1" ht="16.2" x14ac:dyDescent="0.3">
      <c r="B46" s="166"/>
      <c r="C46" s="166"/>
      <c r="D46" s="166"/>
      <c r="E46" s="166"/>
      <c r="F46" s="166"/>
      <c r="G46" s="167"/>
      <c r="H46" s="20"/>
      <c r="I46" s="20"/>
      <c r="J46" s="53"/>
      <c r="K46" s="176" t="e">
        <f>DATE(#REF!,LOOKUP(tblData245678910111213141516171819202122232425[[#This Row],[Date last contacted]],{"April",4;"August",8;"December",12;"February",2;"January",1;"July",7;"June",6;"March",3;"May",5;"November",11;"October",10;"September",9}),1)</f>
        <v>#REF!</v>
      </c>
      <c r="L46" s="170">
        <f>tblData245678910111213141516171819202122232425[[#This Row],[Projected Premium]]*tblData245678910111213141516171819202122232425[[#This Row],[Email]]</f>
        <v>0</v>
      </c>
    </row>
    <row r="47" spans="2:12" s="49" customFormat="1" ht="48.6" x14ac:dyDescent="0.3">
      <c r="B47" s="166" t="s">
        <v>938</v>
      </c>
      <c r="C47" s="166" t="s">
        <v>473</v>
      </c>
      <c r="D47" s="166" t="s">
        <v>939</v>
      </c>
      <c r="E47" s="166" t="s">
        <v>940</v>
      </c>
      <c r="F47" s="166">
        <v>20000</v>
      </c>
      <c r="G47" s="167"/>
      <c r="H47" s="21">
        <v>43538</v>
      </c>
      <c r="I47" s="20" t="s">
        <v>941</v>
      </c>
      <c r="J47" s="53"/>
      <c r="K47" s="176" t="e">
        <f>DATE(#REF!,LOOKUP(tblData245678910111213141516171819202122232425[[#This Row],[Date last contacted]],{"April",4;"August",8;"December",12;"February",2;"January",1;"July",7;"June",6;"March",3;"May",5;"November",11;"October",10;"September",9}),1)</f>
        <v>#REF!</v>
      </c>
      <c r="L47" s="170">
        <f>tblData245678910111213141516171819202122232425[[#This Row],[Projected Premium]]*tblData245678910111213141516171819202122232425[[#This Row],[Email]]</f>
        <v>0</v>
      </c>
    </row>
    <row r="48" spans="2:12" s="49" customFormat="1" ht="16.2" x14ac:dyDescent="0.3">
      <c r="B48" s="166"/>
      <c r="C48" s="166"/>
      <c r="D48" s="166"/>
      <c r="E48" s="166"/>
      <c r="F48" s="166"/>
      <c r="G48" s="167"/>
      <c r="H48" s="20"/>
      <c r="I48" s="20"/>
      <c r="J48" s="53"/>
      <c r="K48" s="176" t="e">
        <f>DATE(#REF!,LOOKUP(tblData245678910111213141516171819202122232425[[#This Row],[Date last contacted]],{"April",4;"August",8;"December",12;"February",2;"January",1;"July",7;"June",6;"March",3;"May",5;"November",11;"October",10;"September",9}),1)</f>
        <v>#REF!</v>
      </c>
      <c r="L48" s="170">
        <f>tblData245678910111213141516171819202122232425[[#This Row],[Projected Premium]]*tblData245678910111213141516171819202122232425[[#This Row],[Email]]</f>
        <v>0</v>
      </c>
    </row>
    <row r="49" spans="2:12" s="49" customFormat="1" ht="32.4" x14ac:dyDescent="0.3">
      <c r="B49" s="166" t="s">
        <v>942</v>
      </c>
      <c r="C49" s="166" t="s">
        <v>943</v>
      </c>
      <c r="D49" s="166" t="s">
        <v>944</v>
      </c>
      <c r="E49" s="166" t="s">
        <v>20</v>
      </c>
      <c r="F49" s="166">
        <v>5400</v>
      </c>
      <c r="G49" s="167"/>
      <c r="H49" s="21">
        <v>43538</v>
      </c>
      <c r="I49" s="20" t="s">
        <v>451</v>
      </c>
      <c r="J49" s="53"/>
      <c r="K49" s="176" t="e">
        <f>DATE(#REF!,LOOKUP(tblData245678910111213141516171819202122232425[[#This Row],[Date last contacted]],{"April",4;"August",8;"December",12;"February",2;"January",1;"July",7;"June",6;"March",3;"May",5;"November",11;"October",10;"September",9}),1)</f>
        <v>#REF!</v>
      </c>
      <c r="L49" s="170">
        <f>tblData245678910111213141516171819202122232425[[#This Row],[Projected Premium]]*tblData245678910111213141516171819202122232425[[#This Row],[Email]]</f>
        <v>0</v>
      </c>
    </row>
    <row r="50" spans="2:12" s="49" customFormat="1" ht="16.2" x14ac:dyDescent="0.3">
      <c r="B50" s="166"/>
      <c r="C50" s="166"/>
      <c r="D50" s="166"/>
      <c r="E50" s="166"/>
      <c r="F50" s="166"/>
      <c r="G50" s="167"/>
      <c r="H50" s="20"/>
      <c r="I50" s="20"/>
      <c r="J50" s="53"/>
      <c r="K50" s="176" t="e">
        <f>DATE(#REF!,LOOKUP(tblData245678910111213141516171819202122232425[[#This Row],[Date last contacted]],{"April",4;"August",8;"December",12;"February",2;"January",1;"July",7;"June",6;"March",3;"May",5;"November",11;"October",10;"September",9}),1)</f>
        <v>#REF!</v>
      </c>
      <c r="L50" s="170">
        <f>tblData245678910111213141516171819202122232425[[#This Row],[Projected Premium]]*tblData245678910111213141516171819202122232425[[#This Row],[Email]]</f>
        <v>0</v>
      </c>
    </row>
    <row r="51" spans="2:12" s="22" customFormat="1" ht="16.2" x14ac:dyDescent="0.3">
      <c r="B51" s="24" t="s">
        <v>945</v>
      </c>
      <c r="C51" s="24" t="s">
        <v>543</v>
      </c>
      <c r="D51" s="24" t="s">
        <v>80</v>
      </c>
      <c r="E51" s="24" t="s">
        <v>946</v>
      </c>
      <c r="F51" s="24">
        <v>5000</v>
      </c>
      <c r="G51" s="25"/>
      <c r="H51" s="142">
        <v>43538</v>
      </c>
      <c r="I51" s="143" t="s">
        <v>196</v>
      </c>
      <c r="J51" s="144"/>
      <c r="K51" s="185" t="e">
        <f>DATE(#REF!,LOOKUP(tblData245678910111213141516171819202122232425[[#This Row],[Date last contacted]],{"April",4;"August",8;"December",12;"February",2;"January",1;"July",7;"June",6;"March",3;"May",5;"November",11;"October",10;"September",9}),1)</f>
        <v>#REF!</v>
      </c>
      <c r="L51" s="190">
        <f>tblData245678910111213141516171819202122232425[[#This Row],[Projected Premium]]*tblData245678910111213141516171819202122232425[[#This Row],[Email]]</f>
        <v>0</v>
      </c>
    </row>
    <row r="52" spans="2:12" s="49" customFormat="1" ht="16.2" x14ac:dyDescent="0.3">
      <c r="B52" s="166"/>
      <c r="C52" s="166"/>
      <c r="D52" s="166"/>
      <c r="E52" s="166"/>
      <c r="F52" s="166"/>
      <c r="G52" s="167"/>
      <c r="H52" s="20"/>
      <c r="I52" s="20"/>
      <c r="J52" s="53"/>
      <c r="K52" s="176" t="e">
        <f>DATE(#REF!,LOOKUP(tblData245678910111213141516171819202122232425[[#This Row],[Date last contacted]],{"April",4;"August",8;"December",12;"February",2;"January",1;"July",7;"June",6;"March",3;"May",5;"November",11;"October",10;"September",9}),1)</f>
        <v>#REF!</v>
      </c>
      <c r="L52" s="170">
        <f>tblData245678910111213141516171819202122232425[[#This Row],[Projected Premium]]*tblData245678910111213141516171819202122232425[[#This Row],[Email]]</f>
        <v>0</v>
      </c>
    </row>
    <row r="53" spans="2:12" s="22" customFormat="1" ht="32.4" x14ac:dyDescent="0.3">
      <c r="B53" s="24" t="s">
        <v>947</v>
      </c>
      <c r="C53" s="24" t="s">
        <v>466</v>
      </c>
      <c r="D53" s="24" t="s">
        <v>12</v>
      </c>
      <c r="E53" s="24" t="s">
        <v>306</v>
      </c>
      <c r="F53" s="24">
        <v>2500</v>
      </c>
      <c r="G53" s="25"/>
      <c r="H53" s="142">
        <v>43538</v>
      </c>
      <c r="I53" s="143" t="s">
        <v>196</v>
      </c>
      <c r="J53" s="144"/>
      <c r="K53" s="185" t="e">
        <f>DATE(#REF!,LOOKUP(tblData245678910111213141516171819202122232425[[#This Row],[Date last contacted]],{"April",4;"August",8;"December",12;"February",2;"January",1;"July",7;"June",6;"March",3;"May",5;"November",11;"October",10;"September",9}),1)</f>
        <v>#REF!</v>
      </c>
      <c r="L53" s="190">
        <f>tblData245678910111213141516171819202122232425[[#This Row],[Projected Premium]]*tblData245678910111213141516171819202122232425[[#This Row],[Email]]</f>
        <v>0</v>
      </c>
    </row>
    <row r="54" spans="2:12" s="49" customFormat="1" ht="16.2" x14ac:dyDescent="0.3">
      <c r="B54" s="166"/>
      <c r="C54" s="166"/>
      <c r="D54" s="166"/>
      <c r="E54" s="166"/>
      <c r="F54" s="166"/>
      <c r="G54" s="167"/>
      <c r="H54" s="20"/>
      <c r="I54" s="20"/>
      <c r="J54" s="53"/>
      <c r="K54" s="176" t="e">
        <f>DATE(#REF!,LOOKUP(tblData245678910111213141516171819202122232425[[#This Row],[Date last contacted]],{"April",4;"August",8;"December",12;"February",2;"January",1;"July",7;"June",6;"March",3;"May",5;"November",11;"October",10;"September",9}),1)</f>
        <v>#REF!</v>
      </c>
      <c r="L54" s="170">
        <f>tblData245678910111213141516171819202122232425[[#This Row],[Projected Premium]]*tblData245678910111213141516171819202122232425[[#This Row],[Email]]</f>
        <v>0</v>
      </c>
    </row>
    <row r="55" spans="2:12" s="49" customFormat="1" ht="16.2" x14ac:dyDescent="0.3">
      <c r="B55" s="166" t="s">
        <v>948</v>
      </c>
      <c r="C55" s="166" t="s">
        <v>949</v>
      </c>
      <c r="D55" s="166" t="s">
        <v>626</v>
      </c>
      <c r="E55" s="166" t="s">
        <v>648</v>
      </c>
      <c r="F55" s="166">
        <v>3600</v>
      </c>
      <c r="G55" s="167"/>
      <c r="H55" s="21">
        <v>43550</v>
      </c>
      <c r="I55" s="20" t="s">
        <v>515</v>
      </c>
      <c r="J55" s="53"/>
      <c r="K55" s="176" t="e">
        <f>DATE(#REF!,LOOKUP(tblData245678910111213141516171819202122232425[[#This Row],[Date last contacted]],{"April",4;"August",8;"December",12;"February",2;"January",1;"July",7;"June",6;"March",3;"May",5;"November",11;"October",10;"September",9}),1)</f>
        <v>#REF!</v>
      </c>
      <c r="L55" s="170">
        <f>tblData245678910111213141516171819202122232425[[#This Row],[Projected Premium]]*tblData245678910111213141516171819202122232425[[#This Row],[Email]]</f>
        <v>0</v>
      </c>
    </row>
    <row r="56" spans="2:12" s="49" customFormat="1" ht="16.2" x14ac:dyDescent="0.3">
      <c r="B56" s="166"/>
      <c r="C56" s="166"/>
      <c r="D56" s="166"/>
      <c r="E56" s="166"/>
      <c r="F56" s="166"/>
      <c r="G56" s="167"/>
      <c r="H56" s="20"/>
      <c r="I56" s="20"/>
      <c r="J56" s="53"/>
      <c r="K56" s="176" t="e">
        <f>DATE(#REF!,LOOKUP(tblData245678910111213141516171819202122232425[[#This Row],[Date last contacted]],{"April",4;"August",8;"December",12;"February",2;"January",1;"July",7;"June",6;"March",3;"May",5;"November",11;"October",10;"September",9}),1)</f>
        <v>#REF!</v>
      </c>
      <c r="L56" s="170">
        <f>tblData245678910111213141516171819202122232425[[#This Row],[Projected Premium]]*tblData245678910111213141516171819202122232425[[#This Row],[Email]]</f>
        <v>0</v>
      </c>
    </row>
    <row r="57" spans="2:12" s="49" customFormat="1" ht="16.2" x14ac:dyDescent="0.3">
      <c r="B57" s="166"/>
      <c r="C57" s="166"/>
      <c r="D57" s="166"/>
      <c r="E57" s="166"/>
      <c r="F57" s="166"/>
      <c r="G57" s="167"/>
      <c r="H57" s="20"/>
      <c r="I57" s="20"/>
      <c r="J57" s="53"/>
      <c r="K57" s="176" t="e">
        <f>DATE(#REF!,LOOKUP(tblData245678910111213141516171819202122232425[[#This Row],[Date last contacted]],{"April",4;"August",8;"December",12;"February",2;"January",1;"July",7;"June",6;"March",3;"May",5;"November",11;"October",10;"September",9}),1)</f>
        <v>#REF!</v>
      </c>
      <c r="L57" s="170">
        <f>tblData245678910111213141516171819202122232425[[#This Row],[Projected Premium]]*tblData245678910111213141516171819202122232425[[#This Row],[Email]]</f>
        <v>0</v>
      </c>
    </row>
    <row r="58" spans="2:12" ht="16.2" x14ac:dyDescent="0.3">
      <c r="B58" s="8" t="s">
        <v>2</v>
      </c>
      <c r="C58" s="8"/>
      <c r="D58" s="8"/>
      <c r="E58" s="7"/>
      <c r="F58" s="7">
        <f>SUBTOTAL(109,tblData245678910111213141516171819202122232425[Projected Premium])</f>
        <v>381100</v>
      </c>
      <c r="G58" s="20"/>
      <c r="H58" s="8"/>
      <c r="I58" s="20"/>
      <c r="J58" s="8"/>
      <c r="K58" s="12"/>
      <c r="L58" s="12"/>
    </row>
    <row r="59" spans="2:12" ht="16.2" x14ac:dyDescent="0.3">
      <c r="B59" s="136"/>
      <c r="C59" s="136"/>
      <c r="D59" s="136"/>
      <c r="E59" s="136"/>
      <c r="F59" s="136"/>
      <c r="G59" s="115"/>
      <c r="H59" s="136"/>
      <c r="I59" s="115"/>
      <c r="J59" s="136"/>
      <c r="K59" s="136"/>
      <c r="L59"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1944E-7481-443C-8AAB-8CED4D82073E}">
  <sheetPr>
    <tabColor theme="4"/>
    <pageSetUpPr autoPageBreaks="0" fitToPage="1"/>
  </sheetPr>
  <dimension ref="B1:L46"/>
  <sheetViews>
    <sheetView showGridLines="0" workbookViewId="0">
      <selection activeCell="J9" sqref="J9"/>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s="40" customFormat="1" ht="32.4" x14ac:dyDescent="0.3">
      <c r="B9" s="33" t="s">
        <v>924</v>
      </c>
      <c r="C9" s="33" t="s">
        <v>925</v>
      </c>
      <c r="D9" s="33" t="s">
        <v>80</v>
      </c>
      <c r="E9" s="33" t="s">
        <v>81</v>
      </c>
      <c r="F9" s="33">
        <v>10000</v>
      </c>
      <c r="G9" s="34"/>
      <c r="H9" s="56">
        <v>43498</v>
      </c>
      <c r="I9" s="36" t="s">
        <v>880</v>
      </c>
      <c r="J9" s="57"/>
      <c r="K9" s="177" t="e">
        <f>DATE(#REF!,LOOKUP(tblData2456789101112131415161718192021222324[[#This Row],[Date last contacted]],{"April",4;"August",8;"December",12;"February",2;"January",1;"July",7;"June",6;"March",3;"May",5;"November",11;"October",10;"September",9}),1)</f>
        <v>#REF!</v>
      </c>
      <c r="L9" s="178">
        <f>tblData2456789101112131415161718192021222324[[#This Row],[Projected Premium]]*tblData2456789101112131415161718192021222324[[#This Row],[Email]]</f>
        <v>0</v>
      </c>
    </row>
    <row r="10" spans="2:12" ht="16.2" x14ac:dyDescent="0.3">
      <c r="B10" s="18"/>
      <c r="C10" s="18"/>
      <c r="D10" s="18"/>
      <c r="E10" s="18"/>
      <c r="F10" s="18"/>
      <c r="G10" s="19"/>
      <c r="H10" s="20"/>
      <c r="I10" s="20"/>
      <c r="J10" s="53"/>
      <c r="K10" s="169" t="e">
        <f>DATE(#REF!,LOOKUP(tblData2456789101112131415161718192021222324[[#This Row],[Date last contacted]],{"April",4;"August",8;"December",12;"February",2;"January",1;"July",7;"June",6;"March",3;"May",5;"November",11;"October",10;"September",9}),1)</f>
        <v>#REF!</v>
      </c>
      <c r="L10" s="170">
        <f>tblData2456789101112131415161718192021222324[[#This Row],[Projected Premium]]*tblData2456789101112131415161718192021222324[[#This Row],[Email]]</f>
        <v>0</v>
      </c>
    </row>
    <row r="11" spans="2:12" ht="48.6" x14ac:dyDescent="0.3">
      <c r="B11" s="18" t="s">
        <v>654</v>
      </c>
      <c r="C11" s="18" t="s">
        <v>881</v>
      </c>
      <c r="D11" s="18" t="s">
        <v>98</v>
      </c>
      <c r="E11" s="18" t="s">
        <v>475</v>
      </c>
      <c r="F11" s="18">
        <v>6000</v>
      </c>
      <c r="G11" s="19"/>
      <c r="H11" s="21">
        <v>43449</v>
      </c>
      <c r="I11" s="20" t="s">
        <v>873</v>
      </c>
      <c r="J11" s="53"/>
      <c r="K11" s="169" t="e">
        <f>DATE(#REF!,LOOKUP(tblData2456789101112131415161718192021222324[[#This Row],[Date last contacted]],{"April",4;"August",8;"December",12;"February",2;"January",1;"July",7;"June",6;"March",3;"May",5;"November",11;"October",10;"September",9}),1)</f>
        <v>#REF!</v>
      </c>
      <c r="L11" s="170">
        <f>tblData2456789101112131415161718192021222324[[#This Row],[Projected Premium]]*tblData2456789101112131415161718192021222324[[#This Row],[Email]]</f>
        <v>0</v>
      </c>
    </row>
    <row r="12" spans="2:12" ht="16.2" x14ac:dyDescent="0.3">
      <c r="B12" s="18"/>
      <c r="C12" s="18"/>
      <c r="D12" s="18"/>
      <c r="E12" s="18"/>
      <c r="F12" s="18"/>
      <c r="G12" s="19"/>
      <c r="H12" s="20"/>
      <c r="I12" s="20"/>
      <c r="J12" s="53"/>
      <c r="K12" s="169" t="e">
        <f>DATE(#REF!,LOOKUP(tblData2456789101112131415161718192021222324[[#This Row],[Date last contacted]],{"April",4;"August",8;"December",12;"February",2;"January",1;"July",7;"June",6;"March",3;"May",5;"November",11;"October",10;"September",9}),1)</f>
        <v>#REF!</v>
      </c>
      <c r="L12" s="170">
        <f>tblData2456789101112131415161718192021222324[[#This Row],[Projected Premium]]*tblData2456789101112131415161718192021222324[[#This Row],[Email]]</f>
        <v>0</v>
      </c>
    </row>
    <row r="13" spans="2:12" ht="64.8" x14ac:dyDescent="0.3">
      <c r="B13" s="18" t="s">
        <v>687</v>
      </c>
      <c r="C13" s="18" t="s">
        <v>688</v>
      </c>
      <c r="D13" s="18" t="s">
        <v>626</v>
      </c>
      <c r="E13" s="18" t="s">
        <v>689</v>
      </c>
      <c r="F13" s="18">
        <v>5000</v>
      </c>
      <c r="G13" s="19"/>
      <c r="H13" s="21">
        <v>43353</v>
      </c>
      <c r="I13" s="20" t="s">
        <v>758</v>
      </c>
      <c r="J13" s="53"/>
      <c r="K13" s="169" t="e">
        <f>DATE(#REF!,LOOKUP(tblData2456789101112131415161718192021222324[[#This Row],[Date last contacted]],{"April",4;"August",8;"December",12;"February",2;"January",1;"July",7;"June",6;"March",3;"May",5;"November",11;"October",10;"September",9}),1)</f>
        <v>#REF!</v>
      </c>
      <c r="L13" s="170">
        <f>tblData2456789101112131415161718192021222324[[#This Row],[Projected Premium]]*tblData2456789101112131415161718192021222324[[#This Row],[Email]]</f>
        <v>0</v>
      </c>
    </row>
    <row r="14" spans="2:12" ht="32.4" x14ac:dyDescent="0.3">
      <c r="B14" s="18" t="s">
        <v>789</v>
      </c>
      <c r="C14" s="18" t="s">
        <v>429</v>
      </c>
      <c r="D14" s="18" t="s">
        <v>367</v>
      </c>
      <c r="E14" s="18" t="s">
        <v>790</v>
      </c>
      <c r="F14" s="18">
        <v>10000</v>
      </c>
      <c r="G14" s="19"/>
      <c r="H14" s="21">
        <v>43462</v>
      </c>
      <c r="I14" s="20" t="s">
        <v>888</v>
      </c>
      <c r="J14" s="53"/>
      <c r="K14" s="169" t="e">
        <f>DATE(#REF!,LOOKUP(tblData2456789101112131415161718192021222324[[#This Row],[Date last contacted]],{"April",4;"August",8;"December",12;"February",2;"January",1;"July",7;"June",6;"March",3;"May",5;"November",11;"October",10;"September",9}),1)</f>
        <v>#REF!</v>
      </c>
      <c r="L14" s="170">
        <f>tblData2456789101112131415161718192021222324[[#This Row],[Projected Premium]]*tblData2456789101112131415161718192021222324[[#This Row],[Email]]</f>
        <v>0</v>
      </c>
    </row>
    <row r="15" spans="2:12" ht="16.2" x14ac:dyDescent="0.3">
      <c r="B15" s="18"/>
      <c r="C15" s="18"/>
      <c r="D15" s="18"/>
      <c r="E15" s="18"/>
      <c r="F15" s="18"/>
      <c r="G15" s="19"/>
      <c r="H15" s="20"/>
      <c r="I15" s="20"/>
      <c r="J15" s="53"/>
      <c r="K15" s="169" t="e">
        <f>DATE(#REF!,LOOKUP(tblData2456789101112131415161718192021222324[[#This Row],[Date last contacted]],{"April",4;"August",8;"December",12;"February",2;"January",1;"July",7;"June",6;"March",3;"May",5;"November",11;"October",10;"September",9}),1)</f>
        <v>#REF!</v>
      </c>
      <c r="L15" s="170">
        <f>tblData2456789101112131415161718192021222324[[#This Row],[Projected Premium]]*tblData2456789101112131415161718192021222324[[#This Row],[Email]]</f>
        <v>0</v>
      </c>
    </row>
    <row r="16" spans="2:12" ht="16.2" x14ac:dyDescent="0.3">
      <c r="B16" s="18"/>
      <c r="C16" s="18"/>
      <c r="D16" s="18"/>
      <c r="E16" s="18"/>
      <c r="F16" s="18"/>
      <c r="G16" s="19"/>
      <c r="H16" s="20"/>
      <c r="I16" s="20"/>
      <c r="J16" s="53"/>
      <c r="K16" s="169" t="e">
        <f>DATE(#REF!,LOOKUP(tblData2456789101112131415161718192021222324[[#This Row],[Date last contacted]],{"April",4;"August",8;"December",12;"February",2;"January",1;"July",7;"June",6;"March",3;"May",5;"November",11;"October",10;"September",9}),1)</f>
        <v>#REF!</v>
      </c>
      <c r="L16" s="170">
        <f>tblData2456789101112131415161718192021222324[[#This Row],[Projected Premium]]*tblData2456789101112131415161718192021222324[[#This Row],[Email]]</f>
        <v>0</v>
      </c>
    </row>
    <row r="17" spans="2:12" s="75" customFormat="1" ht="48.6" x14ac:dyDescent="0.3">
      <c r="B17" s="68" t="s">
        <v>795</v>
      </c>
      <c r="C17" s="68" t="s">
        <v>642</v>
      </c>
      <c r="D17" s="68" t="s">
        <v>642</v>
      </c>
      <c r="E17" s="68" t="s">
        <v>345</v>
      </c>
      <c r="F17" s="68">
        <v>20000</v>
      </c>
      <c r="G17" s="69"/>
      <c r="H17" s="70">
        <v>43516</v>
      </c>
      <c r="I17" s="71" t="s">
        <v>928</v>
      </c>
      <c r="J17" s="72"/>
      <c r="K17" s="189" t="e">
        <f>DATE(#REF!,LOOKUP(tblData2456789101112131415161718192021222324[[#This Row],[Date last contacted]],{"April",4;"August",8;"December",12;"February",2;"January",1;"July",7;"June",6;"March",3;"May",5;"November",11;"October",10;"September",9}),1)</f>
        <v>#REF!</v>
      </c>
      <c r="L17" s="188">
        <f>tblData2456789101112131415161718192021222324[[#This Row],[Projected Premium]]*tblData2456789101112131415161718192021222324[[#This Row],[Email]]</f>
        <v>0</v>
      </c>
    </row>
    <row r="18" spans="2:12" ht="16.2" x14ac:dyDescent="0.3">
      <c r="B18" s="18"/>
      <c r="C18" s="18"/>
      <c r="D18" s="18"/>
      <c r="E18" s="18"/>
      <c r="F18" s="18"/>
      <c r="G18" s="19"/>
      <c r="H18" s="20"/>
      <c r="I18" s="20"/>
      <c r="J18" s="53"/>
      <c r="K18" s="169" t="e">
        <f>DATE(#REF!,LOOKUP(tblData2456789101112131415161718192021222324[[#This Row],[Date last contacted]],{"April",4;"August",8;"December",12;"February",2;"January",1;"July",7;"June",6;"March",3;"May",5;"November",11;"October",10;"September",9}),1)</f>
        <v>#REF!</v>
      </c>
      <c r="L18" s="170">
        <f>tblData2456789101112131415161718192021222324[[#This Row],[Projected Premium]]*tblData2456789101112131415161718192021222324[[#This Row],[Email]]</f>
        <v>0</v>
      </c>
    </row>
    <row r="19" spans="2:12" ht="16.2" x14ac:dyDescent="0.3">
      <c r="B19" s="18" t="s">
        <v>801</v>
      </c>
      <c r="C19" s="18" t="s">
        <v>497</v>
      </c>
      <c r="D19" s="18" t="s">
        <v>80</v>
      </c>
      <c r="E19" s="18" t="s">
        <v>345</v>
      </c>
      <c r="F19" s="18">
        <v>3000</v>
      </c>
      <c r="G19" s="19"/>
      <c r="H19" s="20"/>
      <c r="I19" s="20"/>
      <c r="J19" s="53"/>
      <c r="K19" s="169" t="e">
        <f>DATE(#REF!,LOOKUP(tblData2456789101112131415161718192021222324[[#This Row],[Date last contacted]],{"April",4;"August",8;"December",12;"February",2;"January",1;"July",7;"June",6;"March",3;"May",5;"November",11;"October",10;"September",9}),1)</f>
        <v>#REF!</v>
      </c>
      <c r="L19" s="170">
        <f>tblData2456789101112131415161718192021222324[[#This Row],[Projected Premium]]*tblData2456789101112131415161718192021222324[[#This Row],[Email]]</f>
        <v>0</v>
      </c>
    </row>
    <row r="20" spans="2:12" ht="16.2" x14ac:dyDescent="0.3">
      <c r="B20" s="18"/>
      <c r="C20" s="18"/>
      <c r="D20" s="18"/>
      <c r="E20" s="18"/>
      <c r="F20" s="18"/>
      <c r="G20" s="19"/>
      <c r="H20" s="20"/>
      <c r="I20" s="20"/>
      <c r="J20" s="53"/>
      <c r="K20" s="169" t="e">
        <f>DATE(#REF!,LOOKUP(tblData2456789101112131415161718192021222324[[#This Row],[Date last contacted]],{"April",4;"August",8;"December",12;"February",2;"January",1;"July",7;"June",6;"March",3;"May",5;"November",11;"October",10;"September",9}),1)</f>
        <v>#REF!</v>
      </c>
      <c r="L20" s="170">
        <f>tblData2456789101112131415161718192021222324[[#This Row],[Projected Premium]]*tblData2456789101112131415161718192021222324[[#This Row],[Email]]</f>
        <v>0</v>
      </c>
    </row>
    <row r="21" spans="2:12" s="49" customFormat="1" ht="16.2" x14ac:dyDescent="0.3">
      <c r="B21" s="42" t="s">
        <v>803</v>
      </c>
      <c r="C21" s="42" t="s">
        <v>596</v>
      </c>
      <c r="D21" s="42" t="s">
        <v>80</v>
      </c>
      <c r="E21" s="42" t="s">
        <v>618</v>
      </c>
      <c r="F21" s="42">
        <v>13000</v>
      </c>
      <c r="G21" s="43"/>
      <c r="H21" s="60">
        <v>43518</v>
      </c>
      <c r="I21" s="45" t="s">
        <v>929</v>
      </c>
      <c r="J21" s="61"/>
      <c r="K21" s="171" t="e">
        <f>DATE(#REF!,LOOKUP(tblData2456789101112131415161718192021222324[[#This Row],[Date last contacted]],{"April",4;"August",8;"December",12;"February",2;"January",1;"July",7;"June",6;"March",3;"May",5;"November",11;"October",10;"September",9}),1)</f>
        <v>#REF!</v>
      </c>
      <c r="L21" s="172">
        <f>tblData2456789101112131415161718192021222324[[#This Row],[Projected Premium]]*tblData2456789101112131415161718192021222324[[#This Row],[Email]]</f>
        <v>0</v>
      </c>
    </row>
    <row r="22" spans="2:12" ht="16.2" x14ac:dyDescent="0.3">
      <c r="B22" s="18"/>
      <c r="C22" s="18"/>
      <c r="D22" s="18"/>
      <c r="E22" s="18"/>
      <c r="F22" s="18"/>
      <c r="G22" s="19"/>
      <c r="H22" s="20"/>
      <c r="I22" s="20"/>
      <c r="J22" s="53"/>
      <c r="K22" s="169" t="e">
        <f>DATE(#REF!,LOOKUP(tblData2456789101112131415161718192021222324[[#This Row],[Date last contacted]],{"April",4;"August",8;"December",12;"February",2;"January",1;"July",7;"June",6;"March",3;"May",5;"November",11;"October",10;"September",9}),1)</f>
        <v>#REF!</v>
      </c>
      <c r="L22" s="170">
        <f>tblData2456789101112131415161718192021222324[[#This Row],[Projected Premium]]*tblData2456789101112131415161718192021222324[[#This Row],[Email]]</f>
        <v>0</v>
      </c>
    </row>
    <row r="23" spans="2:12" ht="32.4" x14ac:dyDescent="0.3">
      <c r="B23" s="18" t="s">
        <v>828</v>
      </c>
      <c r="C23" s="18" t="s">
        <v>829</v>
      </c>
      <c r="D23" s="18"/>
      <c r="E23" s="18" t="s">
        <v>648</v>
      </c>
      <c r="F23" s="18">
        <v>3000</v>
      </c>
      <c r="G23" s="19"/>
      <c r="H23" s="21">
        <v>43397</v>
      </c>
      <c r="I23" s="20" t="s">
        <v>830</v>
      </c>
      <c r="J23" s="53"/>
      <c r="K23" s="169" t="e">
        <f>DATE(#REF!,LOOKUP(tblData2456789101112131415161718192021222324[[#This Row],[Date last contacted]],{"April",4;"August",8;"December",12;"February",2;"January",1;"July",7;"June",6;"March",3;"May",5;"November",11;"October",10;"September",9}),1)</f>
        <v>#REF!</v>
      </c>
      <c r="L23" s="170">
        <f>tblData2456789101112131415161718192021222324[[#This Row],[Projected Premium]]*tblData2456789101112131415161718192021222324[[#This Row],[Email]]</f>
        <v>0</v>
      </c>
    </row>
    <row r="24" spans="2:12" ht="16.2" x14ac:dyDescent="0.3">
      <c r="B24" s="18"/>
      <c r="C24" s="18"/>
      <c r="D24" s="18"/>
      <c r="E24" s="18"/>
      <c r="F24" s="18"/>
      <c r="G24" s="19"/>
      <c r="H24" s="20"/>
      <c r="I24" s="20"/>
      <c r="J24" s="53"/>
      <c r="K24" s="169" t="e">
        <f>DATE(#REF!,LOOKUP(tblData2456789101112131415161718192021222324[[#This Row],[Date last contacted]],{"April",4;"August",8;"December",12;"February",2;"January",1;"July",7;"June",6;"March",3;"May",5;"November",11;"October",10;"September",9}),1)</f>
        <v>#REF!</v>
      </c>
      <c r="L24" s="170">
        <f>tblData2456789101112131415161718192021222324[[#This Row],[Projected Premium]]*tblData2456789101112131415161718192021222324[[#This Row],[Email]]</f>
        <v>0</v>
      </c>
    </row>
    <row r="25" spans="2:12" s="49" customFormat="1" ht="16.2" x14ac:dyDescent="0.3">
      <c r="B25" s="50" t="s">
        <v>876</v>
      </c>
      <c r="C25" s="42" t="s">
        <v>609</v>
      </c>
      <c r="D25" s="42" t="s">
        <v>80</v>
      </c>
      <c r="E25" s="42" t="s">
        <v>20</v>
      </c>
      <c r="F25" s="42">
        <v>1500</v>
      </c>
      <c r="G25" s="43"/>
      <c r="H25" s="70">
        <v>43511</v>
      </c>
      <c r="I25" s="71" t="s">
        <v>434</v>
      </c>
      <c r="J25" s="72"/>
      <c r="K25" s="171" t="e">
        <f>DATE(#REF!,LOOKUP(tblData2456789101112131415161718192021222324[[#This Row],[Date last contacted]],{"April",4;"August",8;"December",12;"February",2;"January",1;"July",7;"June",6;"March",3;"May",5;"November",11;"October",10;"September",9}),1)</f>
        <v>#REF!</v>
      </c>
      <c r="L25" s="188">
        <f>tblData2456789101112131415161718192021222324[[#This Row],[Projected Premium]]*tblData2456789101112131415161718192021222324[[#This Row],[Email]]</f>
        <v>0</v>
      </c>
    </row>
    <row r="26" spans="2:12" s="49" customFormat="1" ht="16.2" x14ac:dyDescent="0.3">
      <c r="B26" s="166"/>
      <c r="C26" s="166"/>
      <c r="D26" s="166"/>
      <c r="E26" s="166"/>
      <c r="F26" s="166"/>
      <c r="G26" s="167"/>
      <c r="H26" s="20"/>
      <c r="I26" s="20"/>
      <c r="J26" s="53"/>
      <c r="K26" s="176" t="e">
        <f>DATE(#REF!,LOOKUP(tblData2456789101112131415161718192021222324[[#This Row],[Date last contacted]],{"April",4;"August",8;"December",12;"February",2;"January",1;"July",7;"June",6;"March",3;"May",5;"November",11;"October",10;"September",9}),1)</f>
        <v>#REF!</v>
      </c>
      <c r="L26" s="170">
        <f>tblData2456789101112131415161718192021222324[[#This Row],[Projected Premium]]*tblData2456789101112131415161718192021222324[[#This Row],[Email]]</f>
        <v>0</v>
      </c>
    </row>
    <row r="27" spans="2:12" s="49" customFormat="1" ht="48.6" x14ac:dyDescent="0.3">
      <c r="B27" s="166" t="s">
        <v>877</v>
      </c>
      <c r="C27" s="166" t="s">
        <v>904</v>
      </c>
      <c r="D27" s="166" t="s">
        <v>80</v>
      </c>
      <c r="E27" s="166" t="s">
        <v>905</v>
      </c>
      <c r="F27" s="166">
        <v>5000</v>
      </c>
      <c r="G27" s="167"/>
      <c r="H27" s="21">
        <v>43462</v>
      </c>
      <c r="I27" s="20" t="s">
        <v>906</v>
      </c>
      <c r="J27" s="53"/>
      <c r="K27" s="176" t="e">
        <f>DATE(#REF!,LOOKUP(tblData2456789101112131415161718192021222324[[#This Row],[Date last contacted]],{"April",4;"August",8;"December",12;"February",2;"January",1;"July",7;"June",6;"March",3;"May",5;"November",11;"October",10;"September",9}),1)</f>
        <v>#REF!</v>
      </c>
      <c r="L27" s="170">
        <f>tblData2456789101112131415161718192021222324[[#This Row],[Projected Premium]]*tblData2456789101112131415161718192021222324[[#This Row],[Email]]</f>
        <v>0</v>
      </c>
    </row>
    <row r="28" spans="2:12" s="49" customFormat="1" ht="16.2" x14ac:dyDescent="0.3">
      <c r="B28" s="166"/>
      <c r="C28" s="166"/>
      <c r="D28" s="166"/>
      <c r="E28" s="166"/>
      <c r="F28" s="166"/>
      <c r="G28" s="167"/>
      <c r="H28" s="20"/>
      <c r="I28" s="20"/>
      <c r="J28" s="53"/>
      <c r="K28" s="176" t="e">
        <f>DATE(#REF!,LOOKUP(tblData2456789101112131415161718192021222324[[#This Row],[Date last contacted]],{"April",4;"August",8;"December",12;"February",2;"January",1;"July",7;"June",6;"March",3;"May",5;"November",11;"October",10;"September",9}),1)</f>
        <v>#REF!</v>
      </c>
      <c r="L28" s="170">
        <f>tblData2456789101112131415161718192021222324[[#This Row],[Projected Premium]]*tblData2456789101112131415161718192021222324[[#This Row],[Email]]</f>
        <v>0</v>
      </c>
    </row>
    <row r="29" spans="2:12" s="49" customFormat="1" ht="48.6" x14ac:dyDescent="0.3">
      <c r="B29" s="166" t="s">
        <v>878</v>
      </c>
      <c r="C29" s="166" t="s">
        <v>277</v>
      </c>
      <c r="D29" s="166" t="s">
        <v>80</v>
      </c>
      <c r="E29" s="166" t="s">
        <v>20</v>
      </c>
      <c r="F29" s="166">
        <v>50000</v>
      </c>
      <c r="G29" s="167"/>
      <c r="H29" s="21">
        <v>43472</v>
      </c>
      <c r="I29" s="20" t="s">
        <v>916</v>
      </c>
      <c r="J29" s="53"/>
      <c r="K29" s="176" t="e">
        <f>DATE(#REF!,LOOKUP(tblData2456789101112131415161718192021222324[[#This Row],[Date last contacted]],{"April",4;"August",8;"December",12;"February",2;"January",1;"July",7;"June",6;"March",3;"May",5;"November",11;"October",10;"September",9}),1)</f>
        <v>#REF!</v>
      </c>
      <c r="L29" s="170">
        <f>tblData2456789101112131415161718192021222324[[#This Row],[Projected Premium]]*tblData2456789101112131415161718192021222324[[#This Row],[Email]]</f>
        <v>0</v>
      </c>
    </row>
    <row r="30" spans="2:12" s="49" customFormat="1" ht="32.4" x14ac:dyDescent="0.3">
      <c r="B30" s="166" t="s">
        <v>895</v>
      </c>
      <c r="C30" s="166" t="s">
        <v>896</v>
      </c>
      <c r="D30" s="166" t="s">
        <v>591</v>
      </c>
      <c r="E30" s="166" t="s">
        <v>897</v>
      </c>
      <c r="F30" s="166">
        <v>3000</v>
      </c>
      <c r="G30" s="167"/>
      <c r="H30" s="21">
        <v>43465</v>
      </c>
      <c r="I30" s="20" t="s">
        <v>898</v>
      </c>
      <c r="J30" s="53"/>
      <c r="K30" s="176" t="e">
        <f>DATE(#REF!,LOOKUP(tblData2456789101112131415161718192021222324[[#This Row],[Date last contacted]],{"April",4;"August",8;"December",12;"February",2;"January",1;"July",7;"June",6;"March",3;"May",5;"November",11;"October",10;"September",9}),1)</f>
        <v>#REF!</v>
      </c>
      <c r="L30" s="170">
        <f>tblData2456789101112131415161718192021222324[[#This Row],[Projected Premium]]*tblData2456789101112131415161718192021222324[[#This Row],[Email]]</f>
        <v>0</v>
      </c>
    </row>
    <row r="31" spans="2:12" s="49" customFormat="1" ht="16.2" x14ac:dyDescent="0.3">
      <c r="B31" s="166"/>
      <c r="C31" s="166"/>
      <c r="D31" s="166"/>
      <c r="E31" s="166"/>
      <c r="F31" s="166"/>
      <c r="G31" s="167"/>
      <c r="H31" s="20"/>
      <c r="I31" s="20"/>
      <c r="J31" s="53"/>
      <c r="K31" s="176" t="e">
        <f>DATE(#REF!,LOOKUP(tblData2456789101112131415161718192021222324[[#This Row],[Date last contacted]],{"April",4;"August",8;"December",12;"February",2;"January",1;"July",7;"June",6;"March",3;"May",5;"November",11;"October",10;"September",9}),1)</f>
        <v>#REF!</v>
      </c>
      <c r="L31" s="170">
        <f>tblData2456789101112131415161718192021222324[[#This Row],[Projected Premium]]*tblData2456789101112131415161718192021222324[[#This Row],[Email]]</f>
        <v>0</v>
      </c>
    </row>
    <row r="32" spans="2:12" s="49" customFormat="1" ht="16.2" x14ac:dyDescent="0.3">
      <c r="B32" s="166" t="s">
        <v>907</v>
      </c>
      <c r="C32" s="166" t="s">
        <v>908</v>
      </c>
      <c r="D32" s="166" t="s">
        <v>909</v>
      </c>
      <c r="E32" s="166"/>
      <c r="F32" s="166"/>
      <c r="G32" s="167"/>
      <c r="H32" s="20"/>
      <c r="I32" s="20"/>
      <c r="J32" s="53"/>
      <c r="K32" s="176" t="e">
        <f>DATE(#REF!,LOOKUP(tblData2456789101112131415161718192021222324[[#This Row],[Date last contacted]],{"April",4;"August",8;"December",12;"February",2;"January",1;"July",7;"June",6;"March",3;"May",5;"November",11;"October",10;"September",9}),1)</f>
        <v>#REF!</v>
      </c>
      <c r="L32" s="170">
        <f>tblData2456789101112131415161718192021222324[[#This Row],[Projected Premium]]*tblData2456789101112131415161718192021222324[[#This Row],[Email]]</f>
        <v>0</v>
      </c>
    </row>
    <row r="33" spans="2:12" s="49" customFormat="1" ht="16.2" x14ac:dyDescent="0.3">
      <c r="B33" s="166"/>
      <c r="C33" s="166"/>
      <c r="D33" s="166"/>
      <c r="E33" s="166"/>
      <c r="F33" s="166"/>
      <c r="G33" s="167"/>
      <c r="H33" s="20"/>
      <c r="I33" s="20"/>
      <c r="J33" s="53"/>
      <c r="K33" s="176" t="e">
        <f>DATE(#REF!,LOOKUP(tblData2456789101112131415161718192021222324[[#This Row],[Date last contacted]],{"April",4;"August",8;"December",12;"February",2;"January",1;"July",7;"June",6;"March",3;"May",5;"November",11;"October",10;"September",9}),1)</f>
        <v>#REF!</v>
      </c>
      <c r="L33" s="170">
        <f>tblData2456789101112131415161718192021222324[[#This Row],[Projected Premium]]*tblData2456789101112131415161718192021222324[[#This Row],[Email]]</f>
        <v>0</v>
      </c>
    </row>
    <row r="34" spans="2:12" s="49" customFormat="1" ht="16.2" x14ac:dyDescent="0.3">
      <c r="B34" s="166"/>
      <c r="C34" s="166"/>
      <c r="D34" s="166"/>
      <c r="E34" s="166"/>
      <c r="F34" s="166"/>
      <c r="G34" s="167"/>
      <c r="H34" s="20"/>
      <c r="I34" s="20"/>
      <c r="J34" s="53"/>
      <c r="K34" s="176" t="e">
        <f>DATE(#REF!,LOOKUP(tblData2456789101112131415161718192021222324[[#This Row],[Date last contacted]],{"April",4;"August",8;"December",12;"February",2;"January",1;"July",7;"June",6;"March",3;"May",5;"November",11;"October",10;"September",9}),1)</f>
        <v>#REF!</v>
      </c>
      <c r="L34" s="170">
        <f>tblData2456789101112131415161718192021222324[[#This Row],[Projected Premium]]*tblData2456789101112131415161718192021222324[[#This Row],[Email]]</f>
        <v>0</v>
      </c>
    </row>
    <row r="35" spans="2:12" s="49" customFormat="1" ht="32.4" x14ac:dyDescent="0.3">
      <c r="B35" s="166" t="s">
        <v>914</v>
      </c>
      <c r="C35" s="166" t="s">
        <v>250</v>
      </c>
      <c r="D35" s="166" t="s">
        <v>250</v>
      </c>
      <c r="E35" s="166" t="s">
        <v>845</v>
      </c>
      <c r="F35" s="166">
        <v>70000</v>
      </c>
      <c r="G35" s="167"/>
      <c r="H35" s="21">
        <v>43471</v>
      </c>
      <c r="I35" s="20" t="s">
        <v>915</v>
      </c>
      <c r="J35" s="53"/>
      <c r="K35" s="176" t="e">
        <f>DATE(#REF!,LOOKUP(tblData2456789101112131415161718192021222324[[#This Row],[Date last contacted]],{"April",4;"August",8;"December",12;"February",2;"January",1;"July",7;"June",6;"March",3;"May",5;"November",11;"October",10;"September",9}),1)</f>
        <v>#REF!</v>
      </c>
      <c r="L35" s="170">
        <f>tblData2456789101112131415161718192021222324[[#This Row],[Projected Premium]]*tblData2456789101112131415161718192021222324[[#This Row],[Email]]</f>
        <v>0</v>
      </c>
    </row>
    <row r="36" spans="2:12" s="49" customFormat="1" ht="16.2" x14ac:dyDescent="0.3">
      <c r="B36" s="166"/>
      <c r="C36" s="166"/>
      <c r="D36" s="166"/>
      <c r="E36" s="166"/>
      <c r="F36" s="166"/>
      <c r="G36" s="167"/>
      <c r="H36" s="20"/>
      <c r="I36" s="20"/>
      <c r="J36" s="53"/>
      <c r="K36" s="176" t="e">
        <f>DATE(#REF!,LOOKUP(tblData2456789101112131415161718192021222324[[#This Row],[Date last contacted]],{"April",4;"August",8;"December",12;"February",2;"January",1;"July",7;"June",6;"March",3;"May",5;"November",11;"October",10;"September",9}),1)</f>
        <v>#REF!</v>
      </c>
      <c r="L36" s="170">
        <f>tblData2456789101112131415161718192021222324[[#This Row],[Projected Premium]]*tblData2456789101112131415161718192021222324[[#This Row],[Email]]</f>
        <v>0</v>
      </c>
    </row>
    <row r="37" spans="2:12" s="49" customFormat="1" ht="32.4" x14ac:dyDescent="0.3">
      <c r="B37" s="166" t="s">
        <v>918</v>
      </c>
      <c r="C37" s="166" t="s">
        <v>250</v>
      </c>
      <c r="D37" s="166" t="s">
        <v>250</v>
      </c>
      <c r="E37" s="166" t="s">
        <v>24</v>
      </c>
      <c r="F37" s="166">
        <v>10000</v>
      </c>
      <c r="G37" s="167"/>
      <c r="H37" s="21">
        <v>43468</v>
      </c>
      <c r="I37" s="20" t="s">
        <v>451</v>
      </c>
      <c r="J37" s="53"/>
      <c r="K37" s="176" t="e">
        <f>DATE(#REF!,LOOKUP(tblData2456789101112131415161718192021222324[[#This Row],[Date last contacted]],{"April",4;"August",8;"December",12;"February",2;"January",1;"July",7;"June",6;"March",3;"May",5;"November",11;"October",10;"September",9}),1)</f>
        <v>#REF!</v>
      </c>
      <c r="L37" s="170">
        <f>tblData2456789101112131415161718192021222324[[#This Row],[Projected Premium]]*tblData2456789101112131415161718192021222324[[#This Row],[Email]]</f>
        <v>0</v>
      </c>
    </row>
    <row r="38" spans="2:12" s="49" customFormat="1" ht="16.2" x14ac:dyDescent="0.3">
      <c r="B38" s="166"/>
      <c r="C38" s="166"/>
      <c r="D38" s="166"/>
      <c r="E38" s="166"/>
      <c r="F38" s="166"/>
      <c r="G38" s="167"/>
      <c r="H38" s="20"/>
      <c r="I38" s="20"/>
      <c r="J38" s="53"/>
      <c r="K38" s="176" t="e">
        <f>DATE(#REF!,LOOKUP(tblData2456789101112131415161718192021222324[[#This Row],[Date last contacted]],{"April",4;"August",8;"December",12;"February",2;"January",1;"July",7;"June",6;"March",3;"May",5;"November",11;"October",10;"September",9}),1)</f>
        <v>#REF!</v>
      </c>
      <c r="L38" s="170">
        <f>tblData2456789101112131415161718192021222324[[#This Row],[Projected Premium]]*tblData2456789101112131415161718192021222324[[#This Row],[Email]]</f>
        <v>0</v>
      </c>
    </row>
    <row r="39" spans="2:12" s="49" customFormat="1" ht="16.2" x14ac:dyDescent="0.3">
      <c r="B39" s="42" t="s">
        <v>922</v>
      </c>
      <c r="C39" s="42" t="s">
        <v>315</v>
      </c>
      <c r="D39" s="42" t="s">
        <v>80</v>
      </c>
      <c r="E39" s="42" t="s">
        <v>20</v>
      </c>
      <c r="F39" s="42">
        <v>4000</v>
      </c>
      <c r="G39" s="43"/>
      <c r="H39" s="60">
        <v>43504</v>
      </c>
      <c r="I39" s="45" t="s">
        <v>434</v>
      </c>
      <c r="J39" s="61"/>
      <c r="K39" s="171" t="e">
        <f>DATE(#REF!,LOOKUP(tblData2456789101112131415161718192021222324[[#This Row],[Date last contacted]],{"April",4;"August",8;"December",12;"February",2;"January",1;"July",7;"June",6;"March",3;"May",5;"November",11;"October",10;"September",9}),1)</f>
        <v>#REF!</v>
      </c>
      <c r="L39" s="172">
        <f>tblData2456789101112131415161718192021222324[[#This Row],[Projected Premium]]*tblData2456789101112131415161718192021222324[[#This Row],[Email]]</f>
        <v>0</v>
      </c>
    </row>
    <row r="40" spans="2:12" s="49" customFormat="1" ht="16.2" x14ac:dyDescent="0.3">
      <c r="B40" s="166"/>
      <c r="C40" s="166"/>
      <c r="D40" s="166"/>
      <c r="E40" s="166"/>
      <c r="F40" s="166"/>
      <c r="G40" s="167"/>
      <c r="H40" s="20"/>
      <c r="I40" s="20"/>
      <c r="J40" s="53"/>
      <c r="K40" s="176" t="e">
        <f>DATE(#REF!,LOOKUP(tblData2456789101112131415161718192021222324[[#This Row],[Date last contacted]],{"April",4;"August",8;"December",12;"February",2;"January",1;"July",7;"June",6;"March",3;"May",5;"November",11;"October",10;"September",9}),1)</f>
        <v>#REF!</v>
      </c>
      <c r="L40" s="170">
        <f>tblData2456789101112131415161718192021222324[[#This Row],[Projected Premium]]*tblData2456789101112131415161718192021222324[[#This Row],[Email]]</f>
        <v>0</v>
      </c>
    </row>
    <row r="41" spans="2:12" s="49" customFormat="1" ht="16.2" x14ac:dyDescent="0.3">
      <c r="B41" s="166" t="s">
        <v>926</v>
      </c>
      <c r="C41" s="166" t="s">
        <v>927</v>
      </c>
      <c r="D41" s="166" t="s">
        <v>80</v>
      </c>
      <c r="E41" s="166" t="s">
        <v>84</v>
      </c>
      <c r="F41" s="166">
        <v>600</v>
      </c>
      <c r="G41" s="167"/>
      <c r="H41" s="21">
        <v>43515</v>
      </c>
      <c r="I41" s="20" t="s">
        <v>923</v>
      </c>
      <c r="J41" s="53"/>
      <c r="K41" s="176" t="e">
        <f>DATE(#REF!,LOOKUP(tblData2456789101112131415161718192021222324[[#This Row],[Date last contacted]],{"April",4;"August",8;"December",12;"February",2;"January",1;"July",7;"June",6;"March",3;"May",5;"November",11;"October",10;"September",9}),1)</f>
        <v>#REF!</v>
      </c>
      <c r="L41" s="170">
        <f>tblData2456789101112131415161718192021222324[[#This Row],[Projected Premium]]*tblData2456789101112131415161718192021222324[[#This Row],[Email]]</f>
        <v>0</v>
      </c>
    </row>
    <row r="42" spans="2:12" s="49" customFormat="1" ht="16.2" x14ac:dyDescent="0.3">
      <c r="B42" s="166"/>
      <c r="C42" s="166"/>
      <c r="D42" s="166"/>
      <c r="E42" s="166"/>
      <c r="F42" s="166"/>
      <c r="G42" s="167"/>
      <c r="H42" s="20"/>
      <c r="I42" s="20"/>
      <c r="J42" s="53"/>
      <c r="K42" s="176" t="e">
        <f>DATE(#REF!,LOOKUP(tblData2456789101112131415161718192021222324[[#This Row],[Date last contacted]],{"April",4;"August",8;"December",12;"February",2;"January",1;"July",7;"June",6;"March",3;"May",5;"November",11;"October",10;"September",9}),1)</f>
        <v>#REF!</v>
      </c>
      <c r="L42" s="170">
        <f>tblData2456789101112131415161718192021222324[[#This Row],[Projected Premium]]*tblData2456789101112131415161718192021222324[[#This Row],[Email]]</f>
        <v>0</v>
      </c>
    </row>
    <row r="43" spans="2:12" s="49" customFormat="1" ht="16.2" x14ac:dyDescent="0.3">
      <c r="B43" s="166"/>
      <c r="C43" s="166"/>
      <c r="D43" s="166"/>
      <c r="E43" s="166"/>
      <c r="F43" s="166"/>
      <c r="G43" s="167"/>
      <c r="H43" s="20"/>
      <c r="I43" s="20"/>
      <c r="J43" s="53"/>
      <c r="K43" s="176" t="e">
        <f>DATE(#REF!,LOOKUP(tblData2456789101112131415161718192021222324[[#This Row],[Date last contacted]],{"April",4;"August",8;"December",12;"February",2;"January",1;"July",7;"June",6;"March",3;"May",5;"November",11;"October",10;"September",9}),1)</f>
        <v>#REF!</v>
      </c>
      <c r="L43" s="170">
        <f>tblData2456789101112131415161718192021222324[[#This Row],[Projected Premium]]*tblData2456789101112131415161718192021222324[[#This Row],[Email]]</f>
        <v>0</v>
      </c>
    </row>
    <row r="44" spans="2:12" s="49" customFormat="1" ht="16.2" x14ac:dyDescent="0.3">
      <c r="B44" s="166"/>
      <c r="C44" s="166"/>
      <c r="D44" s="166"/>
      <c r="E44" s="166"/>
      <c r="F44" s="166"/>
      <c r="G44" s="167"/>
      <c r="H44" s="20"/>
      <c r="I44" s="20"/>
      <c r="J44" s="53"/>
      <c r="K44" s="176" t="e">
        <f>DATE(#REF!,LOOKUP(tblData2456789101112131415161718192021222324[[#This Row],[Date last contacted]],{"April",4;"August",8;"December",12;"February",2;"January",1;"July",7;"June",6;"March",3;"May",5;"November",11;"October",10;"September",9}),1)</f>
        <v>#REF!</v>
      </c>
      <c r="L44" s="170">
        <f>tblData2456789101112131415161718192021222324[[#This Row],[Projected Premium]]*tblData2456789101112131415161718192021222324[[#This Row],[Email]]</f>
        <v>0</v>
      </c>
    </row>
    <row r="45" spans="2:12" ht="16.2" x14ac:dyDescent="0.3">
      <c r="B45" s="8" t="s">
        <v>2</v>
      </c>
      <c r="C45" s="8"/>
      <c r="D45" s="8"/>
      <c r="E45" s="7"/>
      <c r="F45" s="7">
        <f>SUBTOTAL(109,tblData2456789101112131415161718192021222324[Projected Premium])</f>
        <v>214100</v>
      </c>
      <c r="G45" s="20"/>
      <c r="H45" s="8"/>
      <c r="I45" s="20"/>
      <c r="J45" s="8"/>
      <c r="K45" s="12"/>
      <c r="L45" s="12"/>
    </row>
    <row r="46" spans="2:12" ht="16.2" x14ac:dyDescent="0.3">
      <c r="B46" s="136"/>
      <c r="C46" s="136"/>
      <c r="D46" s="136"/>
      <c r="E46" s="136"/>
      <c r="F46" s="136"/>
      <c r="G46" s="115"/>
      <c r="H46" s="136"/>
      <c r="I46" s="115"/>
      <c r="J46" s="136"/>
      <c r="K46" s="136"/>
      <c r="L46"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8C9B-9AE2-4177-9DF9-DBC63E26F25E}">
  <sheetPr>
    <tabColor theme="4"/>
    <pageSetUpPr autoPageBreaks="0" fitToPage="1"/>
  </sheetPr>
  <dimension ref="B1:L89"/>
  <sheetViews>
    <sheetView showGridLines="0" workbookViewId="0">
      <selection activeCell="B96" sqref="B96"/>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ht="16.2" x14ac:dyDescent="0.3">
      <c r="B9" s="18"/>
      <c r="C9" s="18"/>
      <c r="D9" s="18"/>
      <c r="E9" s="18"/>
      <c r="F9" s="18"/>
      <c r="G9" s="19"/>
      <c r="H9" s="20"/>
      <c r="I9" s="20"/>
      <c r="J9" s="53"/>
      <c r="K9" s="169" t="e">
        <f>DATE(#REF!,LOOKUP(tblData24567891011121314151617181920212223[[#This Row],[Date last contacted]],{"April",4;"August",8;"December",12;"February",2;"January",1;"July",7;"June",6;"March",3;"May",5;"November",11;"October",10;"September",9}),1)</f>
        <v>#REF!</v>
      </c>
      <c r="L9" s="170">
        <f>tblData24567891011121314151617181920212223[[#This Row],[Projected Premium]]*tblData24567891011121314151617181920212223[[#This Row],[Email]]</f>
        <v>0</v>
      </c>
    </row>
    <row r="10" spans="2:12" ht="16.2" x14ac:dyDescent="0.3">
      <c r="B10" s="18"/>
      <c r="C10" s="18"/>
      <c r="D10" s="18"/>
      <c r="E10" s="18"/>
      <c r="F10" s="18"/>
      <c r="G10" s="19"/>
      <c r="H10" s="20"/>
      <c r="I10" s="20"/>
      <c r="J10" s="53"/>
      <c r="K10" s="169" t="e">
        <f>DATE(#REF!,LOOKUP(tblData24567891011121314151617181920212223[[#This Row],[Date last contacted]],{"April",4;"August",8;"December",12;"February",2;"January",1;"July",7;"June",6;"March",3;"May",5;"November",11;"October",10;"September",9}),1)</f>
        <v>#REF!</v>
      </c>
      <c r="L10" s="170">
        <f>tblData24567891011121314151617181920212223[[#This Row],[Projected Premium]]*tblData24567891011121314151617181920212223[[#This Row],[Email]]</f>
        <v>0</v>
      </c>
    </row>
    <row r="11" spans="2:12" ht="48.6" x14ac:dyDescent="0.3">
      <c r="B11" s="18" t="s">
        <v>654</v>
      </c>
      <c r="C11" s="18" t="s">
        <v>881</v>
      </c>
      <c r="D11" s="18" t="s">
        <v>98</v>
      </c>
      <c r="E11" s="18" t="s">
        <v>475</v>
      </c>
      <c r="F11" s="18">
        <v>6000</v>
      </c>
      <c r="G11" s="19"/>
      <c r="H11" s="21">
        <v>43449</v>
      </c>
      <c r="I11" s="20" t="s">
        <v>873</v>
      </c>
      <c r="J11" s="53"/>
      <c r="K11" s="169" t="e">
        <f>DATE(#REF!,LOOKUP(tblData24567891011121314151617181920212223[[#This Row],[Date last contacted]],{"April",4;"August",8;"December",12;"February",2;"January",1;"July",7;"June",6;"March",3;"May",5;"November",11;"October",10;"September",9}),1)</f>
        <v>#REF!</v>
      </c>
      <c r="L11" s="170">
        <f>tblData24567891011121314151617181920212223[[#This Row],[Projected Premium]]*tblData24567891011121314151617181920212223[[#This Row],[Email]]</f>
        <v>0</v>
      </c>
    </row>
    <row r="12" spans="2:12" ht="16.2" x14ac:dyDescent="0.3">
      <c r="B12" s="18"/>
      <c r="C12" s="18"/>
      <c r="D12" s="18"/>
      <c r="E12" s="18"/>
      <c r="F12" s="18"/>
      <c r="G12" s="19"/>
      <c r="H12" s="20"/>
      <c r="I12" s="20"/>
      <c r="J12" s="53"/>
      <c r="K12" s="169" t="e">
        <f>DATE(#REF!,LOOKUP(tblData24567891011121314151617181920212223[[#This Row],[Date last contacted]],{"April",4;"August",8;"December",12;"February",2;"January",1;"July",7;"June",6;"March",3;"May",5;"November",11;"October",10;"September",9}),1)</f>
        <v>#REF!</v>
      </c>
      <c r="L12" s="170">
        <f>tblData24567891011121314151617181920212223[[#This Row],[Projected Premium]]*tblData24567891011121314151617181920212223[[#This Row],[Email]]</f>
        <v>0</v>
      </c>
    </row>
    <row r="13" spans="2:12" ht="16.2" x14ac:dyDescent="0.3">
      <c r="B13" s="18"/>
      <c r="C13" s="18"/>
      <c r="D13" s="18"/>
      <c r="E13" s="18"/>
      <c r="F13" s="18"/>
      <c r="G13" s="19"/>
      <c r="H13" s="20"/>
      <c r="I13" s="20"/>
      <c r="J13" s="53"/>
      <c r="K13" s="169" t="e">
        <f>DATE(#REF!,LOOKUP(tblData24567891011121314151617181920212223[[#This Row],[Date last contacted]],{"April",4;"August",8;"December",12;"February",2;"January",1;"July",7;"June",6;"March",3;"May",5;"November",11;"October",10;"September",9}),1)</f>
        <v>#REF!</v>
      </c>
      <c r="L13" s="170">
        <f>tblData24567891011121314151617181920212223[[#This Row],[Projected Premium]]*tblData24567891011121314151617181920212223[[#This Row],[Email]]</f>
        <v>0</v>
      </c>
    </row>
    <row r="14" spans="2:12" ht="64.8" x14ac:dyDescent="0.3">
      <c r="B14" s="18" t="s">
        <v>687</v>
      </c>
      <c r="C14" s="18" t="s">
        <v>688</v>
      </c>
      <c r="D14" s="18" t="s">
        <v>626</v>
      </c>
      <c r="E14" s="18" t="s">
        <v>689</v>
      </c>
      <c r="F14" s="18">
        <v>5000</v>
      </c>
      <c r="G14" s="19"/>
      <c r="H14" s="21">
        <v>43353</v>
      </c>
      <c r="I14" s="20" t="s">
        <v>758</v>
      </c>
      <c r="J14" s="53"/>
      <c r="K14" s="169" t="e">
        <f>DATE(#REF!,LOOKUP(tblData24567891011121314151617181920212223[[#This Row],[Date last contacted]],{"April",4;"August",8;"December",12;"February",2;"January",1;"July",7;"June",6;"March",3;"May",5;"November",11;"October",10;"September",9}),1)</f>
        <v>#REF!</v>
      </c>
      <c r="L14" s="170">
        <f>tblData24567891011121314151617181920212223[[#This Row],[Projected Premium]]*tblData24567891011121314151617181920212223[[#This Row],[Email]]</f>
        <v>0</v>
      </c>
    </row>
    <row r="15" spans="2:12" ht="16.2" x14ac:dyDescent="0.3">
      <c r="B15" s="18"/>
      <c r="C15" s="18"/>
      <c r="D15" s="18"/>
      <c r="E15" s="18"/>
      <c r="F15" s="18"/>
      <c r="G15" s="19"/>
      <c r="H15" s="20"/>
      <c r="I15" s="20"/>
      <c r="J15" s="53"/>
      <c r="K15" s="169" t="e">
        <f>DATE(#REF!,LOOKUP(tblData24567891011121314151617181920212223[[#This Row],[Date last contacted]],{"April",4;"August",8;"December",12;"February",2;"January",1;"July",7;"June",6;"March",3;"May",5;"November",11;"October",10;"September",9}),1)</f>
        <v>#REF!</v>
      </c>
      <c r="L15" s="170">
        <f>tblData24567891011121314151617181920212223[[#This Row],[Projected Premium]]*tblData24567891011121314151617181920212223[[#This Row],[Email]]</f>
        <v>0</v>
      </c>
    </row>
    <row r="16" spans="2:12" ht="16.2" x14ac:dyDescent="0.3">
      <c r="B16" s="18"/>
      <c r="C16" s="18"/>
      <c r="D16" s="18"/>
      <c r="E16" s="18"/>
      <c r="F16" s="18"/>
      <c r="G16" s="19"/>
      <c r="H16" s="20"/>
      <c r="I16" s="20"/>
      <c r="J16" s="53"/>
      <c r="K16" s="169" t="e">
        <f>DATE(#REF!,LOOKUP(tblData24567891011121314151617181920212223[[#This Row],[Date last contacted]],{"April",4;"August",8;"December",12;"February",2;"January",1;"July",7;"June",6;"March",3;"May",5;"November",11;"October",10;"September",9}),1)</f>
        <v>#REF!</v>
      </c>
      <c r="L16" s="170">
        <f>tblData24567891011121314151617181920212223[[#This Row],[Projected Premium]]*tblData24567891011121314151617181920212223[[#This Row],[Email]]</f>
        <v>0</v>
      </c>
    </row>
    <row r="17" spans="2:12" s="49" customFormat="1" ht="16.2" x14ac:dyDescent="0.3">
      <c r="B17" s="42" t="s">
        <v>693</v>
      </c>
      <c r="C17" s="42" t="s">
        <v>694</v>
      </c>
      <c r="D17" s="42" t="s">
        <v>80</v>
      </c>
      <c r="E17" s="42" t="s">
        <v>485</v>
      </c>
      <c r="F17" s="42">
        <v>5000</v>
      </c>
      <c r="G17" s="43"/>
      <c r="H17" s="60">
        <v>43460</v>
      </c>
      <c r="I17" s="45" t="s">
        <v>889</v>
      </c>
      <c r="J17" s="61"/>
      <c r="K17" s="171" t="e">
        <f>DATE(#REF!,LOOKUP(tblData24567891011121314151617181920212223[[#This Row],[Date last contacted]],{"April",4;"August",8;"December",12;"February",2;"January",1;"July",7;"June",6;"March",3;"May",5;"November",11;"October",10;"September",9}),1)</f>
        <v>#REF!</v>
      </c>
      <c r="L17" s="172">
        <f>tblData24567891011121314151617181920212223[[#This Row],[Projected Premium]]*tblData24567891011121314151617181920212223[[#This Row],[Email]]</f>
        <v>0</v>
      </c>
    </row>
    <row r="18" spans="2:12" ht="16.2" x14ac:dyDescent="0.3">
      <c r="B18" s="18"/>
      <c r="C18" s="18"/>
      <c r="D18" s="18"/>
      <c r="E18" s="18"/>
      <c r="F18" s="18"/>
      <c r="G18" s="19"/>
      <c r="H18" s="20"/>
      <c r="I18" s="20"/>
      <c r="J18" s="53"/>
      <c r="K18" s="169" t="e">
        <f>DATE(#REF!,LOOKUP(tblData24567891011121314151617181920212223[[#This Row],[Date last contacted]],{"April",4;"August",8;"December",12;"February",2;"January",1;"July",7;"June",6;"March",3;"May",5;"November",11;"October",10;"September",9}),1)</f>
        <v>#REF!</v>
      </c>
      <c r="L18" s="170">
        <f>tblData24567891011121314151617181920212223[[#This Row],[Projected Premium]]*tblData24567891011121314151617181920212223[[#This Row],[Email]]</f>
        <v>0</v>
      </c>
    </row>
    <row r="19" spans="2:12" ht="16.2" x14ac:dyDescent="0.3">
      <c r="B19" s="18"/>
      <c r="C19" s="18"/>
      <c r="D19" s="18"/>
      <c r="E19" s="18"/>
      <c r="F19" s="18"/>
      <c r="G19" s="19"/>
      <c r="H19" s="20"/>
      <c r="I19" s="20"/>
      <c r="J19" s="53"/>
      <c r="K19" s="169" t="e">
        <f>DATE(#REF!,LOOKUP(tblData24567891011121314151617181920212223[[#This Row],[Date last contacted]],{"April",4;"August",8;"December",12;"February",2;"January",1;"July",7;"June",6;"March",3;"May",5;"November",11;"October",10;"September",9}),1)</f>
        <v>#REF!</v>
      </c>
      <c r="L19" s="170">
        <f>tblData24567891011121314151617181920212223[[#This Row],[Projected Premium]]*tblData24567891011121314151617181920212223[[#This Row],[Email]]</f>
        <v>0</v>
      </c>
    </row>
    <row r="20" spans="2:12" ht="16.2" x14ac:dyDescent="0.3">
      <c r="B20" s="18" t="s">
        <v>773</v>
      </c>
      <c r="C20" s="18" t="s">
        <v>655</v>
      </c>
      <c r="D20" s="18" t="s">
        <v>80</v>
      </c>
      <c r="E20" s="18" t="s">
        <v>774</v>
      </c>
      <c r="F20" s="18">
        <v>1131</v>
      </c>
      <c r="G20" s="19"/>
      <c r="H20" s="21">
        <v>43361</v>
      </c>
      <c r="I20" s="20" t="s">
        <v>775</v>
      </c>
      <c r="J20" s="53"/>
      <c r="K20" s="169" t="e">
        <f>DATE(#REF!,LOOKUP(tblData24567891011121314151617181920212223[[#This Row],[Date last contacted]],{"April",4;"August",8;"December",12;"February",2;"January",1;"July",7;"June",6;"March",3;"May",5;"November",11;"October",10;"September",9}),1)</f>
        <v>#REF!</v>
      </c>
      <c r="L20" s="170">
        <f>tblData24567891011121314151617181920212223[[#This Row],[Projected Premium]]*tblData24567891011121314151617181920212223[[#This Row],[Email]]</f>
        <v>0</v>
      </c>
    </row>
    <row r="21" spans="2:12" ht="16.2" x14ac:dyDescent="0.3">
      <c r="B21" s="18"/>
      <c r="C21" s="18"/>
      <c r="D21" s="18"/>
      <c r="E21" s="18"/>
      <c r="F21" s="18"/>
      <c r="G21" s="19"/>
      <c r="H21" s="20"/>
      <c r="I21" s="20"/>
      <c r="J21" s="53"/>
      <c r="K21" s="169" t="e">
        <f>DATE(#REF!,LOOKUP(tblData24567891011121314151617181920212223[[#This Row],[Date last contacted]],{"April",4;"August",8;"December",12;"February",2;"January",1;"July",7;"June",6;"March",3;"May",5;"November",11;"October",10;"September",9}),1)</f>
        <v>#REF!</v>
      </c>
      <c r="L21" s="170">
        <f>tblData24567891011121314151617181920212223[[#This Row],[Projected Premium]]*tblData24567891011121314151617181920212223[[#This Row],[Email]]</f>
        <v>0</v>
      </c>
    </row>
    <row r="22" spans="2:12" ht="16.2" x14ac:dyDescent="0.3">
      <c r="B22" s="18"/>
      <c r="C22" s="18"/>
      <c r="D22" s="18"/>
      <c r="E22" s="18"/>
      <c r="F22" s="18"/>
      <c r="G22" s="19"/>
      <c r="H22" s="20"/>
      <c r="I22" s="20"/>
      <c r="J22" s="53"/>
      <c r="K22" s="169" t="e">
        <f>DATE(#REF!,LOOKUP(tblData24567891011121314151617181920212223[[#This Row],[Date last contacted]],{"April",4;"August",8;"December",12;"February",2;"January",1;"July",7;"June",6;"March",3;"May",5;"November",11;"October",10;"September",9}),1)</f>
        <v>#REF!</v>
      </c>
      <c r="L22" s="170">
        <f>tblData24567891011121314151617181920212223[[#This Row],[Projected Premium]]*tblData24567891011121314151617181920212223[[#This Row],[Email]]</f>
        <v>0</v>
      </c>
    </row>
    <row r="23" spans="2:12" ht="32.4" x14ac:dyDescent="0.3">
      <c r="B23" s="18" t="s">
        <v>789</v>
      </c>
      <c r="C23" s="18" t="s">
        <v>429</v>
      </c>
      <c r="D23" s="18" t="s">
        <v>367</v>
      </c>
      <c r="E23" s="18" t="s">
        <v>790</v>
      </c>
      <c r="F23" s="18">
        <v>10000</v>
      </c>
      <c r="G23" s="19"/>
      <c r="H23" s="21">
        <v>43462</v>
      </c>
      <c r="I23" s="20" t="s">
        <v>888</v>
      </c>
      <c r="J23" s="53"/>
      <c r="K23" s="169" t="e">
        <f>DATE(#REF!,LOOKUP(tblData24567891011121314151617181920212223[[#This Row],[Date last contacted]],{"April",4;"August",8;"December",12;"February",2;"January",1;"July",7;"June",6;"March",3;"May",5;"November",11;"October",10;"September",9}),1)</f>
        <v>#REF!</v>
      </c>
      <c r="L23" s="170">
        <f>tblData24567891011121314151617181920212223[[#This Row],[Projected Premium]]*tblData24567891011121314151617181920212223[[#This Row],[Email]]</f>
        <v>0</v>
      </c>
    </row>
    <row r="24" spans="2:12" ht="16.2" x14ac:dyDescent="0.3">
      <c r="B24" s="18"/>
      <c r="C24" s="18"/>
      <c r="D24" s="18"/>
      <c r="E24" s="18"/>
      <c r="F24" s="18"/>
      <c r="G24" s="19"/>
      <c r="H24" s="20"/>
      <c r="I24" s="20"/>
      <c r="J24" s="53"/>
      <c r="K24" s="169" t="e">
        <f>DATE(#REF!,LOOKUP(tblData24567891011121314151617181920212223[[#This Row],[Date last contacted]],{"April",4;"August",8;"December",12;"February",2;"January",1;"July",7;"June",6;"March",3;"May",5;"November",11;"October",10;"September",9}),1)</f>
        <v>#REF!</v>
      </c>
      <c r="L24" s="170">
        <f>tblData24567891011121314151617181920212223[[#This Row],[Projected Premium]]*tblData24567891011121314151617181920212223[[#This Row],[Email]]</f>
        <v>0</v>
      </c>
    </row>
    <row r="25" spans="2:12" ht="16.2" x14ac:dyDescent="0.3">
      <c r="B25" s="18"/>
      <c r="C25" s="18"/>
      <c r="D25" s="18"/>
      <c r="E25" s="18"/>
      <c r="F25" s="18"/>
      <c r="G25" s="19"/>
      <c r="H25" s="20"/>
      <c r="I25" s="20"/>
      <c r="J25" s="53"/>
      <c r="K25" s="169" t="e">
        <f>DATE(#REF!,LOOKUP(tblData24567891011121314151617181920212223[[#This Row],[Date last contacted]],{"April",4;"August",8;"December",12;"February",2;"January",1;"July",7;"June",6;"March",3;"May",5;"November",11;"October",10;"September",9}),1)</f>
        <v>#REF!</v>
      </c>
      <c r="L25" s="170">
        <f>tblData24567891011121314151617181920212223[[#This Row],[Projected Premium]]*tblData24567891011121314151617181920212223[[#This Row],[Email]]</f>
        <v>0</v>
      </c>
    </row>
    <row r="26" spans="2:12" ht="16.2" x14ac:dyDescent="0.3">
      <c r="B26" s="18" t="s">
        <v>795</v>
      </c>
      <c r="C26" s="18" t="s">
        <v>642</v>
      </c>
      <c r="D26" s="18" t="s">
        <v>642</v>
      </c>
      <c r="E26" s="18" t="s">
        <v>345</v>
      </c>
      <c r="F26" s="18">
        <v>20000</v>
      </c>
      <c r="G26" s="19"/>
      <c r="H26" s="21">
        <v>43385</v>
      </c>
      <c r="I26" s="20" t="s">
        <v>784</v>
      </c>
      <c r="J26" s="53"/>
      <c r="K26" s="169" t="e">
        <f>DATE(#REF!,LOOKUP(tblData24567891011121314151617181920212223[[#This Row],[Date last contacted]],{"April",4;"August",8;"December",12;"February",2;"January",1;"July",7;"June",6;"March",3;"May",5;"November",11;"October",10;"September",9}),1)</f>
        <v>#REF!</v>
      </c>
      <c r="L26" s="170">
        <f>tblData24567891011121314151617181920212223[[#This Row],[Projected Premium]]*tblData24567891011121314151617181920212223[[#This Row],[Email]]</f>
        <v>0</v>
      </c>
    </row>
    <row r="27" spans="2:12" ht="16.2" x14ac:dyDescent="0.3">
      <c r="B27" s="18"/>
      <c r="C27" s="18"/>
      <c r="D27" s="18"/>
      <c r="E27" s="18"/>
      <c r="F27" s="18"/>
      <c r="G27" s="19"/>
      <c r="H27" s="20"/>
      <c r="I27" s="20"/>
      <c r="J27" s="53"/>
      <c r="K27" s="169" t="e">
        <f>DATE(#REF!,LOOKUP(tblData24567891011121314151617181920212223[[#This Row],[Date last contacted]],{"April",4;"August",8;"December",12;"February",2;"January",1;"July",7;"June",6;"March",3;"May",5;"November",11;"October",10;"September",9}),1)</f>
        <v>#REF!</v>
      </c>
      <c r="L27" s="170">
        <f>tblData24567891011121314151617181920212223[[#This Row],[Projected Premium]]*tblData24567891011121314151617181920212223[[#This Row],[Email]]</f>
        <v>0</v>
      </c>
    </row>
    <row r="28" spans="2:12" ht="16.2" x14ac:dyDescent="0.3">
      <c r="B28" s="18"/>
      <c r="C28" s="18"/>
      <c r="D28" s="18"/>
      <c r="E28" s="18"/>
      <c r="F28" s="18"/>
      <c r="G28" s="19"/>
      <c r="H28" s="20"/>
      <c r="I28" s="20"/>
      <c r="J28" s="53"/>
      <c r="K28" s="169" t="e">
        <f>DATE(#REF!,LOOKUP(tblData24567891011121314151617181920212223[[#This Row],[Date last contacted]],{"April",4;"August",8;"December",12;"February",2;"January",1;"July",7;"June",6;"March",3;"May",5;"November",11;"October",10;"September",9}),1)</f>
        <v>#REF!</v>
      </c>
      <c r="L28" s="170">
        <f>tblData24567891011121314151617181920212223[[#This Row],[Projected Premium]]*tblData24567891011121314151617181920212223[[#This Row],[Email]]</f>
        <v>0</v>
      </c>
    </row>
    <row r="29" spans="2:12" ht="16.2" x14ac:dyDescent="0.3">
      <c r="B29" s="18" t="s">
        <v>799</v>
      </c>
      <c r="C29" s="18" t="s">
        <v>497</v>
      </c>
      <c r="D29" s="18" t="s">
        <v>800</v>
      </c>
      <c r="E29" s="18" t="s">
        <v>81</v>
      </c>
      <c r="F29" s="18">
        <v>5000</v>
      </c>
      <c r="G29" s="19"/>
      <c r="H29" s="20"/>
      <c r="I29" s="20"/>
      <c r="J29" s="53"/>
      <c r="K29" s="169" t="e">
        <f>DATE(#REF!,LOOKUP(tblData24567891011121314151617181920212223[[#This Row],[Date last contacted]],{"April",4;"August",8;"December",12;"February",2;"January",1;"July",7;"June",6;"March",3;"May",5;"November",11;"October",10;"September",9}),1)</f>
        <v>#REF!</v>
      </c>
      <c r="L29" s="170">
        <f>tblData24567891011121314151617181920212223[[#This Row],[Projected Premium]]*tblData24567891011121314151617181920212223[[#This Row],[Email]]</f>
        <v>0</v>
      </c>
    </row>
    <row r="30" spans="2:12" ht="16.2" x14ac:dyDescent="0.3">
      <c r="B30" s="18"/>
      <c r="C30" s="18"/>
      <c r="D30" s="18"/>
      <c r="E30" s="18"/>
      <c r="F30" s="18"/>
      <c r="G30" s="19"/>
      <c r="H30" s="20"/>
      <c r="I30" s="20"/>
      <c r="J30" s="53"/>
      <c r="K30" s="169" t="e">
        <f>DATE(#REF!,LOOKUP(tblData24567891011121314151617181920212223[[#This Row],[Date last contacted]],{"April",4;"August",8;"December",12;"February",2;"January",1;"July",7;"June",6;"March",3;"May",5;"November",11;"October",10;"September",9}),1)</f>
        <v>#REF!</v>
      </c>
      <c r="L30" s="170">
        <f>tblData24567891011121314151617181920212223[[#This Row],[Projected Premium]]*tblData24567891011121314151617181920212223[[#This Row],[Email]]</f>
        <v>0</v>
      </c>
    </row>
    <row r="31" spans="2:12" ht="16.2" x14ac:dyDescent="0.3">
      <c r="B31" s="18" t="s">
        <v>801</v>
      </c>
      <c r="C31" s="18" t="s">
        <v>497</v>
      </c>
      <c r="D31" s="18" t="s">
        <v>80</v>
      </c>
      <c r="E31" s="18" t="s">
        <v>345</v>
      </c>
      <c r="F31" s="18">
        <v>3000</v>
      </c>
      <c r="G31" s="19"/>
      <c r="H31" s="20"/>
      <c r="I31" s="20"/>
      <c r="J31" s="53"/>
      <c r="K31" s="169" t="e">
        <f>DATE(#REF!,LOOKUP(tblData24567891011121314151617181920212223[[#This Row],[Date last contacted]],{"April",4;"August",8;"December",12;"February",2;"January",1;"July",7;"June",6;"March",3;"May",5;"November",11;"October",10;"September",9}),1)</f>
        <v>#REF!</v>
      </c>
      <c r="L31" s="170">
        <f>tblData24567891011121314151617181920212223[[#This Row],[Projected Premium]]*tblData24567891011121314151617181920212223[[#This Row],[Email]]</f>
        <v>0</v>
      </c>
    </row>
    <row r="32" spans="2:12" ht="16.2" x14ac:dyDescent="0.3">
      <c r="B32" s="18"/>
      <c r="C32" s="18"/>
      <c r="D32" s="18"/>
      <c r="E32" s="18"/>
      <c r="F32" s="18"/>
      <c r="G32" s="19"/>
      <c r="H32" s="20"/>
      <c r="I32" s="20"/>
      <c r="J32" s="53"/>
      <c r="K32" s="169" t="e">
        <f>DATE(#REF!,LOOKUP(tblData24567891011121314151617181920212223[[#This Row],[Date last contacted]],{"April",4;"August",8;"December",12;"February",2;"January",1;"July",7;"June",6;"March",3;"May",5;"November",11;"October",10;"September",9}),1)</f>
        <v>#REF!</v>
      </c>
      <c r="L32" s="170">
        <f>tblData24567891011121314151617181920212223[[#This Row],[Projected Premium]]*tblData24567891011121314151617181920212223[[#This Row],[Email]]</f>
        <v>0</v>
      </c>
    </row>
    <row r="33" spans="2:12" ht="32.4" x14ac:dyDescent="0.3">
      <c r="B33" s="18" t="s">
        <v>803</v>
      </c>
      <c r="C33" s="18" t="s">
        <v>596</v>
      </c>
      <c r="D33" s="18" t="s">
        <v>80</v>
      </c>
      <c r="E33" s="18" t="s">
        <v>804</v>
      </c>
      <c r="F33" s="18">
        <v>15000</v>
      </c>
      <c r="G33" s="19"/>
      <c r="H33" s="21">
        <v>43462</v>
      </c>
      <c r="I33" s="20" t="s">
        <v>887</v>
      </c>
      <c r="J33" s="53"/>
      <c r="K33" s="169" t="e">
        <f>DATE(#REF!,LOOKUP(tblData24567891011121314151617181920212223[[#This Row],[Date last contacted]],{"April",4;"August",8;"December",12;"February",2;"January",1;"July",7;"June",6;"March",3;"May",5;"November",11;"October",10;"September",9}),1)</f>
        <v>#REF!</v>
      </c>
      <c r="L33" s="170">
        <f>tblData24567891011121314151617181920212223[[#This Row],[Projected Premium]]*tblData24567891011121314151617181920212223[[#This Row],[Email]]</f>
        <v>0</v>
      </c>
    </row>
    <row r="34" spans="2:12" ht="16.2" x14ac:dyDescent="0.3">
      <c r="B34" s="18"/>
      <c r="C34" s="18"/>
      <c r="D34" s="18"/>
      <c r="E34" s="18"/>
      <c r="F34" s="18"/>
      <c r="G34" s="19"/>
      <c r="H34" s="20"/>
      <c r="I34" s="20"/>
      <c r="J34" s="53"/>
      <c r="K34" s="169" t="e">
        <f>DATE(#REF!,LOOKUP(tblData24567891011121314151617181920212223[[#This Row],[Date last contacted]],{"April",4;"August",8;"December",12;"February",2;"January",1;"July",7;"June",6;"March",3;"May",5;"November",11;"October",10;"September",9}),1)</f>
        <v>#REF!</v>
      </c>
      <c r="L34" s="170">
        <f>tblData24567891011121314151617181920212223[[#This Row],[Projected Premium]]*tblData24567891011121314151617181920212223[[#This Row],[Email]]</f>
        <v>0</v>
      </c>
    </row>
    <row r="35" spans="2:12" ht="16.2" x14ac:dyDescent="0.3">
      <c r="B35" s="18"/>
      <c r="C35" s="18"/>
      <c r="D35" s="18"/>
      <c r="E35" s="18"/>
      <c r="F35" s="18"/>
      <c r="G35" s="19"/>
      <c r="H35" s="20"/>
      <c r="I35" s="20"/>
      <c r="J35" s="53"/>
      <c r="K35" s="169" t="e">
        <f>DATE(#REF!,LOOKUP(tblData24567891011121314151617181920212223[[#This Row],[Date last contacted]],{"April",4;"August",8;"December",12;"February",2;"January",1;"July",7;"June",6;"March",3;"May",5;"November",11;"October",10;"September",9}),1)</f>
        <v>#REF!</v>
      </c>
      <c r="L35" s="170">
        <f>tblData24567891011121314151617181920212223[[#This Row],[Projected Premium]]*tblData24567891011121314151617181920212223[[#This Row],[Email]]</f>
        <v>0</v>
      </c>
    </row>
    <row r="36" spans="2:12" ht="32.4" x14ac:dyDescent="0.3">
      <c r="B36" s="18" t="s">
        <v>828</v>
      </c>
      <c r="C36" s="18" t="s">
        <v>829</v>
      </c>
      <c r="D36" s="18"/>
      <c r="E36" s="18" t="s">
        <v>648</v>
      </c>
      <c r="F36" s="18">
        <v>3000</v>
      </c>
      <c r="G36" s="19"/>
      <c r="H36" s="21">
        <v>43397</v>
      </c>
      <c r="I36" s="20" t="s">
        <v>830</v>
      </c>
      <c r="J36" s="53"/>
      <c r="K36" s="169" t="e">
        <f>DATE(#REF!,LOOKUP(tblData24567891011121314151617181920212223[[#This Row],[Date last contacted]],{"April",4;"August",8;"December",12;"February",2;"January",1;"July",7;"June",6;"March",3;"May",5;"November",11;"October",10;"September",9}),1)</f>
        <v>#REF!</v>
      </c>
      <c r="L36" s="170">
        <f>tblData24567891011121314151617181920212223[[#This Row],[Projected Premium]]*tblData24567891011121314151617181920212223[[#This Row],[Email]]</f>
        <v>0</v>
      </c>
    </row>
    <row r="37" spans="2:12" ht="16.2" x14ac:dyDescent="0.3">
      <c r="B37" s="18"/>
      <c r="C37" s="18"/>
      <c r="D37" s="18"/>
      <c r="E37" s="18"/>
      <c r="F37" s="18"/>
      <c r="G37" s="19"/>
      <c r="H37" s="20"/>
      <c r="I37" s="20"/>
      <c r="J37" s="53"/>
      <c r="K37" s="169" t="e">
        <f>DATE(#REF!,LOOKUP(tblData24567891011121314151617181920212223[[#This Row],[Date last contacted]],{"April",4;"August",8;"December",12;"February",2;"January",1;"July",7;"June",6;"March",3;"May",5;"November",11;"October",10;"September",9}),1)</f>
        <v>#REF!</v>
      </c>
      <c r="L37" s="170">
        <f>tblData24567891011121314151617181920212223[[#This Row],[Projected Premium]]*tblData24567891011121314151617181920212223[[#This Row],[Email]]</f>
        <v>0</v>
      </c>
    </row>
    <row r="38" spans="2:12" ht="16.2" x14ac:dyDescent="0.3">
      <c r="B38" s="18" t="s">
        <v>831</v>
      </c>
      <c r="C38" s="18" t="s">
        <v>819</v>
      </c>
      <c r="D38" s="18" t="s">
        <v>626</v>
      </c>
      <c r="E38" s="18" t="s">
        <v>832</v>
      </c>
      <c r="F38" s="18">
        <v>3000</v>
      </c>
      <c r="G38" s="19"/>
      <c r="H38" s="21">
        <v>43409</v>
      </c>
      <c r="I38" s="20" t="s">
        <v>833</v>
      </c>
      <c r="J38" s="53"/>
      <c r="K38" s="169" t="e">
        <f>DATE(#REF!,LOOKUP(tblData24567891011121314151617181920212223[[#This Row],[Date last contacted]],{"April",4;"August",8;"December",12;"February",2;"January",1;"July",7;"June",6;"March",3;"May",5;"November",11;"October",10;"September",9}),1)</f>
        <v>#REF!</v>
      </c>
      <c r="L38" s="170">
        <f>tblData24567891011121314151617181920212223[[#This Row],[Projected Premium]]*tblData24567891011121314151617181920212223[[#This Row],[Email]]</f>
        <v>0</v>
      </c>
    </row>
    <row r="39" spans="2:12" ht="16.2" x14ac:dyDescent="0.3">
      <c r="B39" s="18"/>
      <c r="C39" s="18"/>
      <c r="D39" s="18"/>
      <c r="E39" s="18"/>
      <c r="F39" s="18"/>
      <c r="G39" s="19"/>
      <c r="H39" s="20"/>
      <c r="I39" s="20"/>
      <c r="J39" s="53"/>
      <c r="K39" s="169" t="e">
        <f>DATE(#REF!,LOOKUP(tblData24567891011121314151617181920212223[[#This Row],[Date last contacted]],{"April",4;"August",8;"December",12;"February",2;"January",1;"July",7;"June",6;"March",3;"May",5;"November",11;"October",10;"September",9}),1)</f>
        <v>#REF!</v>
      </c>
      <c r="L39" s="170">
        <f>tblData24567891011121314151617181920212223[[#This Row],[Projected Premium]]*tblData24567891011121314151617181920212223[[#This Row],[Email]]</f>
        <v>0</v>
      </c>
    </row>
    <row r="40" spans="2:12" ht="16.2" x14ac:dyDescent="0.3">
      <c r="B40" s="18"/>
      <c r="C40" s="18"/>
      <c r="D40" s="18"/>
      <c r="E40" s="18"/>
      <c r="F40" s="18"/>
      <c r="G40" s="19"/>
      <c r="H40" s="20"/>
      <c r="I40" s="20"/>
      <c r="J40" s="53"/>
      <c r="K40" s="169" t="e">
        <f>DATE(#REF!,LOOKUP(tblData24567891011121314151617181920212223[[#This Row],[Date last contacted]],{"April",4;"August",8;"December",12;"February",2;"January",1;"July",7;"June",6;"March",3;"May",5;"November",11;"October",10;"September",9}),1)</f>
        <v>#REF!</v>
      </c>
      <c r="L40" s="170">
        <f>tblData24567891011121314151617181920212223[[#This Row],[Projected Premium]]*tblData24567891011121314151617181920212223[[#This Row],[Email]]</f>
        <v>0</v>
      </c>
    </row>
    <row r="41" spans="2:12" ht="32.4" x14ac:dyDescent="0.3">
      <c r="B41" s="18" t="s">
        <v>841</v>
      </c>
      <c r="C41" s="18" t="s">
        <v>846</v>
      </c>
      <c r="D41" s="18" t="s">
        <v>842</v>
      </c>
      <c r="E41" s="18" t="s">
        <v>20</v>
      </c>
      <c r="F41" s="18">
        <v>15000</v>
      </c>
      <c r="G41" s="19"/>
      <c r="H41" s="21">
        <v>43430</v>
      </c>
      <c r="I41" s="20" t="s">
        <v>855</v>
      </c>
      <c r="J41" s="53"/>
      <c r="K41" s="169" t="e">
        <f>DATE(#REF!,LOOKUP(tblData24567891011121314151617181920212223[[#This Row],[Date last contacted]],{"April",4;"August",8;"December",12;"February",2;"January",1;"July",7;"June",6;"March",3;"May",5;"November",11;"October",10;"September",9}),1)</f>
        <v>#REF!</v>
      </c>
      <c r="L41" s="170">
        <f>tblData24567891011121314151617181920212223[[#This Row],[Projected Premium]]*tblData24567891011121314151617181920212223[[#This Row],[Email]]</f>
        <v>0</v>
      </c>
    </row>
    <row r="42" spans="2:12" ht="16.2" x14ac:dyDescent="0.3">
      <c r="B42" s="18"/>
      <c r="C42" s="18"/>
      <c r="D42" s="18"/>
      <c r="E42" s="18"/>
      <c r="F42" s="18"/>
      <c r="G42" s="19"/>
      <c r="H42" s="20"/>
      <c r="I42" s="20"/>
      <c r="J42" s="53"/>
      <c r="K42" s="169" t="e">
        <f>DATE(#REF!,LOOKUP(tblData24567891011121314151617181920212223[[#This Row],[Date last contacted]],{"April",4;"August",8;"December",12;"February",2;"January",1;"July",7;"June",6;"March",3;"May",5;"November",11;"October",10;"September",9}),1)</f>
        <v>#REF!</v>
      </c>
      <c r="L42" s="170">
        <f>tblData24567891011121314151617181920212223[[#This Row],[Projected Premium]]*tblData24567891011121314151617181920212223[[#This Row],[Email]]</f>
        <v>0</v>
      </c>
    </row>
    <row r="43" spans="2:12" s="49" customFormat="1" ht="16.2" x14ac:dyDescent="0.3">
      <c r="B43" s="42" t="s">
        <v>843</v>
      </c>
      <c r="C43" s="42" t="s">
        <v>844</v>
      </c>
      <c r="D43" s="42" t="s">
        <v>842</v>
      </c>
      <c r="E43" s="42" t="s">
        <v>845</v>
      </c>
      <c r="F43" s="42">
        <v>15000</v>
      </c>
      <c r="G43" s="43"/>
      <c r="H43" s="60">
        <v>43469</v>
      </c>
      <c r="I43" s="45" t="s">
        <v>434</v>
      </c>
      <c r="J43" s="61"/>
      <c r="K43" s="171" t="e">
        <f>DATE(#REF!,LOOKUP(tblData24567891011121314151617181920212223[[#This Row],[Date last contacted]],{"April",4;"August",8;"December",12;"February",2;"January",1;"July",7;"June",6;"March",3;"May",5;"November",11;"October",10;"September",9}),1)</f>
        <v>#REF!</v>
      </c>
      <c r="L43" s="172">
        <f>tblData24567891011121314151617181920212223[[#This Row],[Projected Premium]]*tblData24567891011121314151617181920212223[[#This Row],[Email]]</f>
        <v>0</v>
      </c>
    </row>
    <row r="44" spans="2:12" ht="16.2" x14ac:dyDescent="0.3">
      <c r="B44" s="18"/>
      <c r="C44" s="18"/>
      <c r="D44" s="18"/>
      <c r="E44" s="18"/>
      <c r="F44" s="18"/>
      <c r="G44" s="19"/>
      <c r="H44" s="20"/>
      <c r="I44" s="20"/>
      <c r="J44" s="53"/>
      <c r="K44" s="169" t="e">
        <f>DATE(#REF!,LOOKUP(tblData24567891011121314151617181920212223[[#This Row],[Date last contacted]],{"April",4;"August",8;"December",12;"February",2;"January",1;"July",7;"June",6;"March",3;"May",5;"November",11;"October",10;"September",9}),1)</f>
        <v>#REF!</v>
      </c>
      <c r="L44" s="170">
        <f>tblData24567891011121314151617181920212223[[#This Row],[Projected Premium]]*tblData24567891011121314151617181920212223[[#This Row],[Email]]</f>
        <v>0</v>
      </c>
    </row>
    <row r="45" spans="2:12" s="49" customFormat="1" ht="16.2" x14ac:dyDescent="0.3">
      <c r="B45" s="166"/>
      <c r="C45" s="166"/>
      <c r="D45" s="166"/>
      <c r="E45" s="166"/>
      <c r="F45" s="166"/>
      <c r="G45" s="167"/>
      <c r="H45" s="20"/>
      <c r="I45" s="20"/>
      <c r="J45" s="53"/>
      <c r="K45" s="176" t="e">
        <f>DATE(#REF!,LOOKUP(tblData24567891011121314151617181920212223[[#This Row],[Date last contacted]],{"April",4;"August",8;"December",12;"February",2;"January",1;"July",7;"June",6;"March",3;"May",5;"November",11;"October",10;"September",9}),1)</f>
        <v>#REF!</v>
      </c>
      <c r="L45" s="170">
        <f>tblData24567891011121314151617181920212223[[#This Row],[Projected Premium]]*tblData24567891011121314151617181920212223[[#This Row],[Email]]</f>
        <v>0</v>
      </c>
    </row>
    <row r="46" spans="2:12" s="49" customFormat="1" ht="16.2" x14ac:dyDescent="0.3">
      <c r="B46" s="166" t="s">
        <v>861</v>
      </c>
      <c r="C46" s="166" t="s">
        <v>860</v>
      </c>
      <c r="D46" s="166" t="s">
        <v>862</v>
      </c>
      <c r="E46" s="166" t="s">
        <v>427</v>
      </c>
      <c r="F46" s="166">
        <v>1200</v>
      </c>
      <c r="G46" s="167"/>
      <c r="H46" s="21">
        <v>43434</v>
      </c>
      <c r="I46" s="20" t="s">
        <v>863</v>
      </c>
      <c r="J46" s="53"/>
      <c r="K46" s="176" t="e">
        <f>DATE(#REF!,LOOKUP(tblData24567891011121314151617181920212223[[#This Row],[Date last contacted]],{"April",4;"August",8;"December",12;"February",2;"January",1;"July",7;"June",6;"March",3;"May",5;"November",11;"October",10;"September",9}),1)</f>
        <v>#REF!</v>
      </c>
      <c r="L46" s="170">
        <f>tblData24567891011121314151617181920212223[[#This Row],[Projected Premium]]*tblData24567891011121314151617181920212223[[#This Row],[Email]]</f>
        <v>0</v>
      </c>
    </row>
    <row r="47" spans="2:12" s="49" customFormat="1" ht="16.2" x14ac:dyDescent="0.3">
      <c r="B47" s="166"/>
      <c r="C47" s="166"/>
      <c r="D47" s="166"/>
      <c r="E47" s="166"/>
      <c r="F47" s="166"/>
      <c r="G47" s="167"/>
      <c r="H47" s="71"/>
      <c r="I47" s="20"/>
      <c r="J47" s="53"/>
      <c r="K47" s="176" t="e">
        <f>DATE(#REF!,LOOKUP(tblData24567891011121314151617181920212223[[#This Row],[Date last contacted]],{"April",4;"August",8;"December",12;"February",2;"January",1;"July",7;"June",6;"March",3;"May",5;"November",11;"October",10;"September",9}),1)</f>
        <v>#REF!</v>
      </c>
      <c r="L47" s="170">
        <f>tblData24567891011121314151617181920212223[[#This Row],[Projected Premium]]*tblData24567891011121314151617181920212223[[#This Row],[Email]]</f>
        <v>0</v>
      </c>
    </row>
    <row r="48" spans="2:12" s="49" customFormat="1" ht="16.2" x14ac:dyDescent="0.3">
      <c r="B48" s="166"/>
      <c r="C48" s="166"/>
      <c r="D48" s="166"/>
      <c r="E48" s="166"/>
      <c r="F48" s="166"/>
      <c r="G48" s="167"/>
      <c r="H48" s="20"/>
      <c r="I48" s="20"/>
      <c r="J48" s="53"/>
      <c r="K48" s="176" t="e">
        <f>DATE(#REF!,LOOKUP(tblData24567891011121314151617181920212223[[#This Row],[Date last contacted]],{"April",4;"August",8;"December",12;"February",2;"January",1;"July",7;"June",6;"March",3;"May",5;"November",11;"October",10;"September",9}),1)</f>
        <v>#REF!</v>
      </c>
      <c r="L48" s="170">
        <f>tblData24567891011121314151617181920212223[[#This Row],[Projected Premium]]*tblData24567891011121314151617181920212223[[#This Row],[Email]]</f>
        <v>0</v>
      </c>
    </row>
    <row r="49" spans="2:12" s="49" customFormat="1" ht="16.2" x14ac:dyDescent="0.3">
      <c r="B49" s="42" t="s">
        <v>631</v>
      </c>
      <c r="C49" s="42" t="s">
        <v>871</v>
      </c>
      <c r="D49" s="42" t="s">
        <v>80</v>
      </c>
      <c r="E49" s="42" t="s">
        <v>560</v>
      </c>
      <c r="F49" s="42">
        <v>2000</v>
      </c>
      <c r="G49" s="43"/>
      <c r="H49" s="70">
        <v>43469</v>
      </c>
      <c r="I49" s="71" t="s">
        <v>196</v>
      </c>
      <c r="J49" s="72"/>
      <c r="K49" s="171" t="e">
        <f>DATE(#REF!,LOOKUP(tblData24567891011121314151617181920212223[[#This Row],[Date last contacted]],{"April",4;"August",8;"December",12;"February",2;"January",1;"July",7;"June",6;"March",3;"May",5;"November",11;"October",10;"September",9}),1)</f>
        <v>#REF!</v>
      </c>
      <c r="L49" s="188">
        <f>tblData24567891011121314151617181920212223[[#This Row],[Projected Premium]]*tblData24567891011121314151617181920212223[[#This Row],[Email]]</f>
        <v>0</v>
      </c>
    </row>
    <row r="50" spans="2:12" s="49" customFormat="1" ht="16.2" x14ac:dyDescent="0.3">
      <c r="B50" s="166"/>
      <c r="C50" s="166"/>
      <c r="D50" s="166"/>
      <c r="E50" s="166"/>
      <c r="F50" s="166"/>
      <c r="G50" s="167"/>
      <c r="H50" s="20"/>
      <c r="I50" s="20"/>
      <c r="J50" s="53"/>
      <c r="K50" s="176" t="e">
        <f>DATE(#REF!,LOOKUP(tblData24567891011121314151617181920212223[[#This Row],[Date last contacted]],{"April",4;"August",8;"December",12;"February",2;"January",1;"July",7;"June",6;"March",3;"May",5;"November",11;"October",10;"September",9}),1)</f>
        <v>#REF!</v>
      </c>
      <c r="L50" s="170">
        <f>tblData24567891011121314151617181920212223[[#This Row],[Projected Premium]]*tblData24567891011121314151617181920212223[[#This Row],[Email]]</f>
        <v>0</v>
      </c>
    </row>
    <row r="51" spans="2:12" s="49" customFormat="1" ht="32.4" x14ac:dyDescent="0.3">
      <c r="B51" s="42" t="s">
        <v>645</v>
      </c>
      <c r="C51" s="42" t="s">
        <v>871</v>
      </c>
      <c r="D51" s="42" t="s">
        <v>80</v>
      </c>
      <c r="E51" s="42" t="s">
        <v>648</v>
      </c>
      <c r="F51" s="42">
        <v>1084</v>
      </c>
      <c r="G51" s="43"/>
      <c r="H51" s="70">
        <v>43472</v>
      </c>
      <c r="I51" s="71" t="s">
        <v>917</v>
      </c>
      <c r="J51" s="72"/>
      <c r="K51" s="171" t="e">
        <f>DATE(#REF!,LOOKUP(tblData24567891011121314151617181920212223[[#This Row],[Date last contacted]],{"April",4;"August",8;"December",12;"February",2;"January",1;"July",7;"June",6;"March",3;"May",5;"November",11;"October",10;"September",9}),1)</f>
        <v>#REF!</v>
      </c>
      <c r="L51" s="188">
        <f>tblData24567891011121314151617181920212223[[#This Row],[Projected Premium]]*tblData24567891011121314151617181920212223[[#This Row],[Email]]</f>
        <v>0</v>
      </c>
    </row>
    <row r="52" spans="2:12" s="49" customFormat="1" ht="16.2" x14ac:dyDescent="0.3">
      <c r="B52" s="166"/>
      <c r="C52" s="166"/>
      <c r="D52" s="166"/>
      <c r="E52" s="166"/>
      <c r="F52" s="166"/>
      <c r="G52" s="167"/>
      <c r="H52" s="20"/>
      <c r="I52" s="20"/>
      <c r="J52" s="53"/>
      <c r="K52" s="176" t="e">
        <f>DATE(#REF!,LOOKUP(tblData24567891011121314151617181920212223[[#This Row],[Date last contacted]],{"April",4;"August",8;"December",12;"February",2;"January",1;"July",7;"June",6;"March",3;"May",5;"November",11;"October",10;"September",9}),1)</f>
        <v>#REF!</v>
      </c>
      <c r="L52" s="170">
        <f>tblData24567891011121314151617181920212223[[#This Row],[Projected Premium]]*tblData24567891011121314151617181920212223[[#This Row],[Email]]</f>
        <v>0</v>
      </c>
    </row>
    <row r="53" spans="2:12" s="83" customFormat="1" ht="32.4" x14ac:dyDescent="0.3">
      <c r="B53" s="76" t="s">
        <v>874</v>
      </c>
      <c r="C53" s="76" t="s">
        <v>902</v>
      </c>
      <c r="D53" s="76" t="s">
        <v>301</v>
      </c>
      <c r="E53" s="76" t="s">
        <v>903</v>
      </c>
      <c r="F53" s="76">
        <v>5000</v>
      </c>
      <c r="G53" s="77"/>
      <c r="H53" s="56">
        <v>43468</v>
      </c>
      <c r="I53" s="36" t="s">
        <v>910</v>
      </c>
      <c r="J53" s="57"/>
      <c r="K53" s="183" t="e">
        <f>DATE(#REF!,LOOKUP(tblData24567891011121314151617181920212223[[#This Row],[Date last contacted]],{"April",4;"August",8;"December",12;"February",2;"January",1;"July",7;"June",6;"March",3;"May",5;"November",11;"October",10;"September",9}),1)</f>
        <v>#REF!</v>
      </c>
      <c r="L53" s="178">
        <f>tblData24567891011121314151617181920212223[[#This Row],[Projected Premium]]*tblData24567891011121314151617181920212223[[#This Row],[Email]]</f>
        <v>0</v>
      </c>
    </row>
    <row r="54" spans="2:12" s="49" customFormat="1" ht="16.2" x14ac:dyDescent="0.3">
      <c r="B54" s="166"/>
      <c r="C54" s="166"/>
      <c r="D54" s="166"/>
      <c r="E54" s="166"/>
      <c r="F54" s="166"/>
      <c r="G54" s="167"/>
      <c r="H54" s="20"/>
      <c r="I54" s="20"/>
      <c r="J54" s="53"/>
      <c r="K54" s="176" t="e">
        <f>DATE(#REF!,LOOKUP(tblData24567891011121314151617181920212223[[#This Row],[Date last contacted]],{"April",4;"August",8;"December",12;"February",2;"January",1;"July",7;"June",6;"March",3;"May",5;"November",11;"October",10;"September",9}),1)</f>
        <v>#REF!</v>
      </c>
      <c r="L54" s="170">
        <f>tblData24567891011121314151617181920212223[[#This Row],[Projected Premium]]*tblData24567891011121314151617181920212223[[#This Row],[Email]]</f>
        <v>0</v>
      </c>
    </row>
    <row r="55" spans="2:12" s="49" customFormat="1" ht="16.2" x14ac:dyDescent="0.3">
      <c r="B55" s="166"/>
      <c r="C55" s="166"/>
      <c r="D55" s="166"/>
      <c r="E55" s="166"/>
      <c r="F55" s="166"/>
      <c r="G55" s="167"/>
      <c r="H55" s="20"/>
      <c r="I55" s="20"/>
      <c r="J55" s="53"/>
      <c r="K55" s="176" t="e">
        <f>DATE(#REF!,LOOKUP(tblData24567891011121314151617181920212223[[#This Row],[Date last contacted]],{"April",4;"August",8;"December",12;"February",2;"January",1;"July",7;"June",6;"March",3;"May",5;"November",11;"October",10;"September",9}),1)</f>
        <v>#REF!</v>
      </c>
      <c r="L55" s="170">
        <f>tblData24567891011121314151617181920212223[[#This Row],[Projected Premium]]*tblData24567891011121314151617181920212223[[#This Row],[Email]]</f>
        <v>0</v>
      </c>
    </row>
    <row r="56" spans="2:12" s="49" customFormat="1" ht="32.4" x14ac:dyDescent="0.3">
      <c r="B56" s="187" t="s">
        <v>876</v>
      </c>
      <c r="C56" s="166" t="s">
        <v>609</v>
      </c>
      <c r="D56" s="166" t="s">
        <v>80</v>
      </c>
      <c r="E56" s="166" t="s">
        <v>20</v>
      </c>
      <c r="F56" s="166">
        <v>5000</v>
      </c>
      <c r="G56" s="167"/>
      <c r="H56" s="21">
        <v>43462</v>
      </c>
      <c r="I56" s="20" t="s">
        <v>890</v>
      </c>
      <c r="J56" s="53"/>
      <c r="K56" s="176" t="e">
        <f>DATE(#REF!,LOOKUP(tblData24567891011121314151617181920212223[[#This Row],[Date last contacted]],{"April",4;"August",8;"December",12;"February",2;"January",1;"July",7;"June",6;"March",3;"May",5;"November",11;"October",10;"September",9}),1)</f>
        <v>#REF!</v>
      </c>
      <c r="L56" s="170">
        <f>tblData24567891011121314151617181920212223[[#This Row],[Projected Premium]]*tblData24567891011121314151617181920212223[[#This Row],[Email]]</f>
        <v>0</v>
      </c>
    </row>
    <row r="57" spans="2:12" s="49" customFormat="1" ht="16.2" x14ac:dyDescent="0.3">
      <c r="B57" s="166"/>
      <c r="C57" s="166"/>
      <c r="D57" s="166"/>
      <c r="E57" s="166"/>
      <c r="F57" s="166"/>
      <c r="G57" s="167"/>
      <c r="H57" s="20"/>
      <c r="I57" s="20"/>
      <c r="J57" s="53"/>
      <c r="K57" s="176" t="e">
        <f>DATE(#REF!,LOOKUP(tblData24567891011121314151617181920212223[[#This Row],[Date last contacted]],{"April",4;"August",8;"December",12;"February",2;"January",1;"July",7;"June",6;"March",3;"May",5;"November",11;"October",10;"September",9}),1)</f>
        <v>#REF!</v>
      </c>
      <c r="L57" s="170">
        <f>tblData24567891011121314151617181920212223[[#This Row],[Projected Premium]]*tblData24567891011121314151617181920212223[[#This Row],[Email]]</f>
        <v>0</v>
      </c>
    </row>
    <row r="58" spans="2:12" s="49" customFormat="1" ht="48.6" x14ac:dyDescent="0.3">
      <c r="B58" s="166" t="s">
        <v>877</v>
      </c>
      <c r="C58" s="166" t="s">
        <v>904</v>
      </c>
      <c r="D58" s="166" t="s">
        <v>80</v>
      </c>
      <c r="E58" s="166" t="s">
        <v>905</v>
      </c>
      <c r="F58" s="166">
        <v>5000</v>
      </c>
      <c r="G58" s="167"/>
      <c r="H58" s="21">
        <v>43462</v>
      </c>
      <c r="I58" s="20" t="s">
        <v>906</v>
      </c>
      <c r="J58" s="53"/>
      <c r="K58" s="176" t="e">
        <f>DATE(#REF!,LOOKUP(tblData24567891011121314151617181920212223[[#This Row],[Date last contacted]],{"April",4;"August",8;"December",12;"February",2;"January",1;"July",7;"June",6;"March",3;"May",5;"November",11;"October",10;"September",9}),1)</f>
        <v>#REF!</v>
      </c>
      <c r="L58" s="170">
        <f>tblData24567891011121314151617181920212223[[#This Row],[Projected Premium]]*tblData24567891011121314151617181920212223[[#This Row],[Email]]</f>
        <v>0</v>
      </c>
    </row>
    <row r="59" spans="2:12" s="49" customFormat="1" ht="16.2" x14ac:dyDescent="0.3">
      <c r="B59" s="166"/>
      <c r="C59" s="166"/>
      <c r="D59" s="166"/>
      <c r="E59" s="166"/>
      <c r="F59" s="166"/>
      <c r="G59" s="167"/>
      <c r="H59" s="20"/>
      <c r="I59" s="20"/>
      <c r="J59" s="53"/>
      <c r="K59" s="176" t="e">
        <f>DATE(#REF!,LOOKUP(tblData24567891011121314151617181920212223[[#This Row],[Date last contacted]],{"April",4;"August",8;"December",12;"February",2;"January",1;"July",7;"June",6;"March",3;"May",5;"November",11;"October",10;"September",9}),1)</f>
        <v>#REF!</v>
      </c>
      <c r="L59" s="170">
        <f>tblData24567891011121314151617181920212223[[#This Row],[Projected Premium]]*tblData24567891011121314151617181920212223[[#This Row],[Email]]</f>
        <v>0</v>
      </c>
    </row>
    <row r="60" spans="2:12" s="49" customFormat="1" ht="48.6" x14ac:dyDescent="0.3">
      <c r="B60" s="166" t="s">
        <v>878</v>
      </c>
      <c r="C60" s="166" t="s">
        <v>277</v>
      </c>
      <c r="D60" s="166" t="s">
        <v>80</v>
      </c>
      <c r="E60" s="166" t="s">
        <v>20</v>
      </c>
      <c r="F60" s="166">
        <v>50000</v>
      </c>
      <c r="G60" s="167"/>
      <c r="H60" s="21">
        <v>43472</v>
      </c>
      <c r="I60" s="20" t="s">
        <v>916</v>
      </c>
      <c r="J60" s="53"/>
      <c r="K60" s="176" t="e">
        <f>DATE(#REF!,LOOKUP(tblData24567891011121314151617181920212223[[#This Row],[Date last contacted]],{"April",4;"August",8;"December",12;"February",2;"January",1;"July",7;"June",6;"March",3;"May",5;"November",11;"October",10;"September",9}),1)</f>
        <v>#REF!</v>
      </c>
      <c r="L60" s="170">
        <f>tblData24567891011121314151617181920212223[[#This Row],[Projected Premium]]*tblData24567891011121314151617181920212223[[#This Row],[Email]]</f>
        <v>0</v>
      </c>
    </row>
    <row r="61" spans="2:12" s="49" customFormat="1" ht="16.2" x14ac:dyDescent="0.3">
      <c r="B61" s="166"/>
      <c r="C61" s="166"/>
      <c r="D61" s="166"/>
      <c r="E61" s="166"/>
      <c r="F61" s="166"/>
      <c r="G61" s="167"/>
      <c r="H61" s="20"/>
      <c r="I61" s="20"/>
      <c r="J61" s="53"/>
      <c r="K61" s="176" t="e">
        <f>DATE(#REF!,LOOKUP(tblData24567891011121314151617181920212223[[#This Row],[Date last contacted]],{"April",4;"August",8;"December",12;"February",2;"January",1;"July",7;"June",6;"March",3;"May",5;"November",11;"October",10;"September",9}),1)</f>
        <v>#REF!</v>
      </c>
      <c r="L61" s="170">
        <f>tblData24567891011121314151617181920212223[[#This Row],[Projected Premium]]*tblData24567891011121314151617181920212223[[#This Row],[Email]]</f>
        <v>0</v>
      </c>
    </row>
    <row r="62" spans="2:12" s="49" customFormat="1" ht="16.2" x14ac:dyDescent="0.3">
      <c r="B62" s="166"/>
      <c r="C62" s="166"/>
      <c r="D62" s="166"/>
      <c r="E62" s="166"/>
      <c r="F62" s="166"/>
      <c r="G62" s="167"/>
      <c r="H62" s="20"/>
      <c r="I62" s="20"/>
      <c r="J62" s="53"/>
      <c r="K62" s="176" t="e">
        <f>DATE(#REF!,LOOKUP(tblData24567891011121314151617181920212223[[#This Row],[Date last contacted]],{"April",4;"August",8;"December",12;"February",2;"January",1;"July",7;"June",6;"March",3;"May",5;"November",11;"October",10;"September",9}),1)</f>
        <v>#REF!</v>
      </c>
      <c r="L62" s="170">
        <f>tblData24567891011121314151617181920212223[[#This Row],[Projected Premium]]*tblData24567891011121314151617181920212223[[#This Row],[Email]]</f>
        <v>0</v>
      </c>
    </row>
    <row r="63" spans="2:12" s="75" customFormat="1" ht="32.4" x14ac:dyDescent="0.3">
      <c r="B63" s="68" t="s">
        <v>891</v>
      </c>
      <c r="C63" s="68" t="s">
        <v>447</v>
      </c>
      <c r="D63" s="68" t="s">
        <v>80</v>
      </c>
      <c r="E63" s="68" t="s">
        <v>390</v>
      </c>
      <c r="F63" s="68">
        <v>2500</v>
      </c>
      <c r="G63" s="69"/>
      <c r="H63" s="70">
        <v>43462</v>
      </c>
      <c r="I63" s="71" t="s">
        <v>892</v>
      </c>
      <c r="J63" s="72"/>
      <c r="K63" s="189" t="e">
        <f>DATE(#REF!,LOOKUP(tblData24567891011121314151617181920212223[[#This Row],[Date last contacted]],{"April",4;"August",8;"December",12;"February",2;"January",1;"July",7;"June",6;"March",3;"May",5;"November",11;"October",10;"September",9}),1)</f>
        <v>#REF!</v>
      </c>
      <c r="L63" s="188">
        <f>tblData24567891011121314151617181920212223[[#This Row],[Projected Premium]]*tblData24567891011121314151617181920212223[[#This Row],[Email]]</f>
        <v>0</v>
      </c>
    </row>
    <row r="64" spans="2:12" s="49" customFormat="1" ht="16.2" x14ac:dyDescent="0.3">
      <c r="B64" s="166"/>
      <c r="C64" s="166"/>
      <c r="D64" s="166"/>
      <c r="E64" s="166"/>
      <c r="F64" s="166"/>
      <c r="G64" s="167"/>
      <c r="H64" s="20"/>
      <c r="I64" s="20"/>
      <c r="J64" s="53"/>
      <c r="K64" s="176" t="e">
        <f>DATE(#REF!,LOOKUP(tblData24567891011121314151617181920212223[[#This Row],[Date last contacted]],{"April",4;"August",8;"December",12;"February",2;"January",1;"July",7;"June",6;"March",3;"May",5;"November",11;"October",10;"September",9}),1)</f>
        <v>#REF!</v>
      </c>
      <c r="L64" s="170">
        <f>tblData24567891011121314151617181920212223[[#This Row],[Projected Premium]]*tblData24567891011121314151617181920212223[[#This Row],[Email]]</f>
        <v>0</v>
      </c>
    </row>
    <row r="65" spans="2:12" s="49" customFormat="1" ht="16.2" x14ac:dyDescent="0.3">
      <c r="B65" s="166" t="s">
        <v>891</v>
      </c>
      <c r="C65" s="166" t="s">
        <v>447</v>
      </c>
      <c r="D65" s="166" t="s">
        <v>80</v>
      </c>
      <c r="E65" s="166" t="s">
        <v>893</v>
      </c>
      <c r="F65" s="166">
        <v>5000</v>
      </c>
      <c r="G65" s="167"/>
      <c r="H65" s="21">
        <v>43462</v>
      </c>
      <c r="I65" s="20" t="s">
        <v>894</v>
      </c>
      <c r="J65" s="53"/>
      <c r="K65" s="176" t="e">
        <f>DATE(#REF!,LOOKUP(tblData24567891011121314151617181920212223[[#This Row],[Date last contacted]],{"April",4;"August",8;"December",12;"February",2;"January",1;"July",7;"June",6;"March",3;"May",5;"November",11;"October",10;"September",9}),1)</f>
        <v>#REF!</v>
      </c>
      <c r="L65" s="170">
        <f>tblData24567891011121314151617181920212223[[#This Row],[Projected Premium]]*tblData24567891011121314151617181920212223[[#This Row],[Email]]</f>
        <v>0</v>
      </c>
    </row>
    <row r="66" spans="2:12" s="49" customFormat="1" ht="16.2" x14ac:dyDescent="0.3">
      <c r="B66" s="166"/>
      <c r="C66" s="166"/>
      <c r="D66" s="166"/>
      <c r="E66" s="166"/>
      <c r="F66" s="166"/>
      <c r="G66" s="167"/>
      <c r="H66" s="20"/>
      <c r="I66" s="20"/>
      <c r="J66" s="53"/>
      <c r="K66" s="176" t="e">
        <f>DATE(#REF!,LOOKUP(tblData24567891011121314151617181920212223[[#This Row],[Date last contacted]],{"April",4;"August",8;"December",12;"February",2;"January",1;"July",7;"June",6;"March",3;"May",5;"November",11;"October",10;"September",9}),1)</f>
        <v>#REF!</v>
      </c>
      <c r="L66" s="170">
        <f>tblData24567891011121314151617181920212223[[#This Row],[Projected Premium]]*tblData24567891011121314151617181920212223[[#This Row],[Email]]</f>
        <v>0</v>
      </c>
    </row>
    <row r="67" spans="2:12" s="49" customFormat="1" ht="32.4" x14ac:dyDescent="0.3">
      <c r="B67" s="166" t="s">
        <v>895</v>
      </c>
      <c r="C67" s="166" t="s">
        <v>896</v>
      </c>
      <c r="D67" s="166" t="s">
        <v>591</v>
      </c>
      <c r="E67" s="166" t="s">
        <v>897</v>
      </c>
      <c r="F67" s="166">
        <v>3000</v>
      </c>
      <c r="G67" s="167"/>
      <c r="H67" s="21">
        <v>43465</v>
      </c>
      <c r="I67" s="20" t="s">
        <v>898</v>
      </c>
      <c r="J67" s="53"/>
      <c r="K67" s="176" t="e">
        <f>DATE(#REF!,LOOKUP(tblData24567891011121314151617181920212223[[#This Row],[Date last contacted]],{"April",4;"August",8;"December",12;"February",2;"January",1;"July",7;"June",6;"March",3;"May",5;"November",11;"October",10;"September",9}),1)</f>
        <v>#REF!</v>
      </c>
      <c r="L67" s="170">
        <f>tblData24567891011121314151617181920212223[[#This Row],[Projected Premium]]*tblData24567891011121314151617181920212223[[#This Row],[Email]]</f>
        <v>0</v>
      </c>
    </row>
    <row r="68" spans="2:12" s="49" customFormat="1" ht="16.2" x14ac:dyDescent="0.3">
      <c r="B68" s="166"/>
      <c r="C68" s="166"/>
      <c r="D68" s="166"/>
      <c r="E68" s="166"/>
      <c r="F68" s="166"/>
      <c r="G68" s="167"/>
      <c r="H68" s="20"/>
      <c r="I68" s="20"/>
      <c r="J68" s="53"/>
      <c r="K68" s="176" t="e">
        <f>DATE(#REF!,LOOKUP(tblData24567891011121314151617181920212223[[#This Row],[Date last contacted]],{"April",4;"August",8;"December",12;"February",2;"January",1;"July",7;"June",6;"March",3;"May",5;"November",11;"October",10;"September",9}),1)</f>
        <v>#REF!</v>
      </c>
      <c r="L68" s="170">
        <f>tblData24567891011121314151617181920212223[[#This Row],[Projected Premium]]*tblData24567891011121314151617181920212223[[#This Row],[Email]]</f>
        <v>0</v>
      </c>
    </row>
    <row r="69" spans="2:12" s="49" customFormat="1" ht="16.2" x14ac:dyDescent="0.3">
      <c r="B69" s="166" t="s">
        <v>899</v>
      </c>
      <c r="C69" s="166" t="s">
        <v>807</v>
      </c>
      <c r="D69" s="166" t="s">
        <v>80</v>
      </c>
      <c r="E69" s="166" t="s">
        <v>560</v>
      </c>
      <c r="F69" s="166">
        <v>500</v>
      </c>
      <c r="G69" s="167"/>
      <c r="H69" s="21">
        <v>43468</v>
      </c>
      <c r="I69" s="20" t="s">
        <v>515</v>
      </c>
      <c r="J69" s="53"/>
      <c r="K69" s="176" t="e">
        <f>DATE(#REF!,LOOKUP(tblData24567891011121314151617181920212223[[#This Row],[Date last contacted]],{"April",4;"August",8;"December",12;"February",2;"January",1;"July",7;"June",6;"March",3;"May",5;"November",11;"October",10;"September",9}),1)</f>
        <v>#REF!</v>
      </c>
      <c r="L69" s="170">
        <f>tblData24567891011121314151617181920212223[[#This Row],[Projected Premium]]*tblData24567891011121314151617181920212223[[#This Row],[Email]]</f>
        <v>0</v>
      </c>
    </row>
    <row r="70" spans="2:12" s="49" customFormat="1" ht="16.2" x14ac:dyDescent="0.3">
      <c r="B70" s="166"/>
      <c r="C70" s="166"/>
      <c r="D70" s="166"/>
      <c r="E70" s="166"/>
      <c r="F70" s="166"/>
      <c r="G70" s="167"/>
      <c r="H70" s="20"/>
      <c r="I70" s="20"/>
      <c r="J70" s="53"/>
      <c r="K70" s="176" t="e">
        <f>DATE(#REF!,LOOKUP(tblData24567891011121314151617181920212223[[#This Row],[Date last contacted]],{"April",4;"August",8;"December",12;"February",2;"January",1;"July",7;"June",6;"March",3;"May",5;"November",11;"October",10;"September",9}),1)</f>
        <v>#REF!</v>
      </c>
      <c r="L70" s="170">
        <f>tblData24567891011121314151617181920212223[[#This Row],[Projected Premium]]*tblData24567891011121314151617181920212223[[#This Row],[Email]]</f>
        <v>0</v>
      </c>
    </row>
    <row r="71" spans="2:12" s="49" customFormat="1" ht="16.2" x14ac:dyDescent="0.3">
      <c r="B71" s="42" t="s">
        <v>900</v>
      </c>
      <c r="C71" s="42" t="s">
        <v>900</v>
      </c>
      <c r="D71" s="42" t="s">
        <v>901</v>
      </c>
      <c r="E71" s="42" t="s">
        <v>53</v>
      </c>
      <c r="F71" s="42">
        <v>570</v>
      </c>
      <c r="G71" s="43"/>
      <c r="H71" s="60">
        <v>43468</v>
      </c>
      <c r="I71" s="45" t="s">
        <v>196</v>
      </c>
      <c r="J71" s="61"/>
      <c r="K71" s="171" t="e">
        <f>DATE(#REF!,LOOKUP(tblData24567891011121314151617181920212223[[#This Row],[Date last contacted]],{"April",4;"August",8;"December",12;"February",2;"January",1;"July",7;"June",6;"March",3;"May",5;"November",11;"October",10;"September",9}),1)</f>
        <v>#REF!</v>
      </c>
      <c r="L71" s="172">
        <f>tblData24567891011121314151617181920212223[[#This Row],[Projected Premium]]*tblData24567891011121314151617181920212223[[#This Row],[Email]]</f>
        <v>0</v>
      </c>
    </row>
    <row r="72" spans="2:12" s="49" customFormat="1" ht="16.2" x14ac:dyDescent="0.3">
      <c r="B72" s="166"/>
      <c r="C72" s="166"/>
      <c r="D72" s="166"/>
      <c r="E72" s="166"/>
      <c r="F72" s="166"/>
      <c r="G72" s="167"/>
      <c r="H72" s="20"/>
      <c r="I72" s="20"/>
      <c r="J72" s="53"/>
      <c r="K72" s="176" t="e">
        <f>DATE(#REF!,LOOKUP(tblData24567891011121314151617181920212223[[#This Row],[Date last contacted]],{"April",4;"August",8;"December",12;"February",2;"January",1;"July",7;"June",6;"March",3;"May",5;"November",11;"October",10;"September",9}),1)</f>
        <v>#REF!</v>
      </c>
      <c r="L72" s="170">
        <f>tblData24567891011121314151617181920212223[[#This Row],[Projected Premium]]*tblData24567891011121314151617181920212223[[#This Row],[Email]]</f>
        <v>0</v>
      </c>
    </row>
    <row r="73" spans="2:12" s="49" customFormat="1" ht="16.2" x14ac:dyDescent="0.3">
      <c r="B73" s="166" t="s">
        <v>907</v>
      </c>
      <c r="C73" s="166" t="s">
        <v>908</v>
      </c>
      <c r="D73" s="166" t="s">
        <v>909</v>
      </c>
      <c r="E73" s="166"/>
      <c r="F73" s="166"/>
      <c r="G73" s="167"/>
      <c r="H73" s="20"/>
      <c r="I73" s="20"/>
      <c r="J73" s="53"/>
      <c r="K73" s="176" t="e">
        <f>DATE(#REF!,LOOKUP(tblData24567891011121314151617181920212223[[#This Row],[Date last contacted]],{"April",4;"August",8;"December",12;"February",2;"January",1;"July",7;"June",6;"March",3;"May",5;"November",11;"October",10;"September",9}),1)</f>
        <v>#REF!</v>
      </c>
      <c r="L73" s="170">
        <f>tblData24567891011121314151617181920212223[[#This Row],[Projected Premium]]*tblData24567891011121314151617181920212223[[#This Row],[Email]]</f>
        <v>0</v>
      </c>
    </row>
    <row r="74" spans="2:12" s="49" customFormat="1" ht="16.2" x14ac:dyDescent="0.3">
      <c r="B74" s="166"/>
      <c r="C74" s="166"/>
      <c r="D74" s="166"/>
      <c r="E74" s="166"/>
      <c r="F74" s="166"/>
      <c r="G74" s="167"/>
      <c r="H74" s="20"/>
      <c r="I74" s="20"/>
      <c r="J74" s="53"/>
      <c r="K74" s="176" t="e">
        <f>DATE(#REF!,LOOKUP(tblData24567891011121314151617181920212223[[#This Row],[Date last contacted]],{"April",4;"August",8;"December",12;"February",2;"January",1;"July",7;"June",6;"March",3;"May",5;"November",11;"October",10;"September",9}),1)</f>
        <v>#REF!</v>
      </c>
      <c r="L74" s="170">
        <f>tblData24567891011121314151617181920212223[[#This Row],[Projected Premium]]*tblData24567891011121314151617181920212223[[#This Row],[Email]]</f>
        <v>0</v>
      </c>
    </row>
    <row r="75" spans="2:12" s="49" customFormat="1" ht="48.6" x14ac:dyDescent="0.3">
      <c r="B75" s="42" t="s">
        <v>911</v>
      </c>
      <c r="C75" s="42" t="s">
        <v>912</v>
      </c>
      <c r="D75" s="42" t="s">
        <v>250</v>
      </c>
      <c r="E75" s="42" t="s">
        <v>20</v>
      </c>
      <c r="F75" s="42">
        <v>9000</v>
      </c>
      <c r="G75" s="43"/>
      <c r="H75" s="70">
        <v>43472</v>
      </c>
      <c r="I75" s="71" t="s">
        <v>913</v>
      </c>
      <c r="J75" s="72"/>
      <c r="K75" s="171" t="e">
        <f>DATE(#REF!,LOOKUP(tblData24567891011121314151617181920212223[[#This Row],[Date last contacted]],{"April",4;"August",8;"December",12;"February",2;"January",1;"July",7;"June",6;"March",3;"May",5;"November",11;"October",10;"September",9}),1)</f>
        <v>#REF!</v>
      </c>
      <c r="L75" s="188">
        <f>tblData24567891011121314151617181920212223[[#This Row],[Projected Premium]]*tblData24567891011121314151617181920212223[[#This Row],[Email]]</f>
        <v>0</v>
      </c>
    </row>
    <row r="76" spans="2:12" s="49" customFormat="1" ht="16.2" x14ac:dyDescent="0.3">
      <c r="B76" s="166"/>
      <c r="C76" s="166"/>
      <c r="D76" s="166"/>
      <c r="E76" s="166"/>
      <c r="F76" s="166"/>
      <c r="G76" s="167"/>
      <c r="H76" s="20"/>
      <c r="I76" s="20"/>
      <c r="J76" s="53"/>
      <c r="K76" s="176" t="e">
        <f>DATE(#REF!,LOOKUP(tblData24567891011121314151617181920212223[[#This Row],[Date last contacted]],{"April",4;"August",8;"December",12;"February",2;"January",1;"July",7;"June",6;"March",3;"May",5;"November",11;"October",10;"September",9}),1)</f>
        <v>#REF!</v>
      </c>
      <c r="L76" s="170">
        <f>tblData24567891011121314151617181920212223[[#This Row],[Projected Premium]]*tblData24567891011121314151617181920212223[[#This Row],[Email]]</f>
        <v>0</v>
      </c>
    </row>
    <row r="77" spans="2:12" s="49" customFormat="1" ht="32.4" x14ac:dyDescent="0.3">
      <c r="B77" s="166" t="s">
        <v>914</v>
      </c>
      <c r="C77" s="166" t="s">
        <v>250</v>
      </c>
      <c r="D77" s="166" t="s">
        <v>250</v>
      </c>
      <c r="E77" s="166" t="s">
        <v>845</v>
      </c>
      <c r="F77" s="166">
        <v>70000</v>
      </c>
      <c r="G77" s="167"/>
      <c r="H77" s="21">
        <v>43471</v>
      </c>
      <c r="I77" s="20" t="s">
        <v>915</v>
      </c>
      <c r="J77" s="53"/>
      <c r="K77" s="176" t="e">
        <f>DATE(#REF!,LOOKUP(tblData24567891011121314151617181920212223[[#This Row],[Date last contacted]],{"April",4;"August",8;"December",12;"February",2;"January",1;"July",7;"June",6;"March",3;"May",5;"November",11;"October",10;"September",9}),1)</f>
        <v>#REF!</v>
      </c>
      <c r="L77" s="170">
        <f>tblData24567891011121314151617181920212223[[#This Row],[Projected Premium]]*tblData24567891011121314151617181920212223[[#This Row],[Email]]</f>
        <v>0</v>
      </c>
    </row>
    <row r="78" spans="2:12" s="49" customFormat="1" ht="16.2" x14ac:dyDescent="0.3">
      <c r="B78" s="166"/>
      <c r="C78" s="166"/>
      <c r="D78" s="166"/>
      <c r="E78" s="166"/>
      <c r="F78" s="166"/>
      <c r="G78" s="167"/>
      <c r="H78" s="20"/>
      <c r="I78" s="20"/>
      <c r="J78" s="53"/>
      <c r="K78" s="176" t="e">
        <f>DATE(#REF!,LOOKUP(tblData24567891011121314151617181920212223[[#This Row],[Date last contacted]],{"April",4;"August",8;"December",12;"February",2;"January",1;"July",7;"June",6;"March",3;"May",5;"November",11;"October",10;"September",9}),1)</f>
        <v>#REF!</v>
      </c>
      <c r="L78" s="170">
        <f>tblData24567891011121314151617181920212223[[#This Row],[Projected Premium]]*tblData24567891011121314151617181920212223[[#This Row],[Email]]</f>
        <v>0</v>
      </c>
    </row>
    <row r="79" spans="2:12" s="49" customFormat="1" ht="32.4" x14ac:dyDescent="0.3">
      <c r="B79" s="166" t="s">
        <v>918</v>
      </c>
      <c r="C79" s="166" t="s">
        <v>250</v>
      </c>
      <c r="D79" s="166" t="s">
        <v>250</v>
      </c>
      <c r="E79" s="166" t="s">
        <v>24</v>
      </c>
      <c r="F79" s="166">
        <v>10000</v>
      </c>
      <c r="G79" s="167"/>
      <c r="H79" s="21">
        <v>43468</v>
      </c>
      <c r="I79" s="20" t="s">
        <v>451</v>
      </c>
      <c r="J79" s="53"/>
      <c r="K79" s="176" t="e">
        <f>DATE(#REF!,LOOKUP(tblData24567891011121314151617181920212223[[#This Row],[Date last contacted]],{"April",4;"August",8;"December",12;"February",2;"January",1;"July",7;"June",6;"March",3;"May",5;"November",11;"October",10;"September",9}),1)</f>
        <v>#REF!</v>
      </c>
      <c r="L79" s="170">
        <f>tblData24567891011121314151617181920212223[[#This Row],[Projected Premium]]*tblData24567891011121314151617181920212223[[#This Row],[Email]]</f>
        <v>0</v>
      </c>
    </row>
    <row r="80" spans="2:12" s="49" customFormat="1" ht="16.2" x14ac:dyDescent="0.3">
      <c r="B80" s="166"/>
      <c r="C80" s="166"/>
      <c r="D80" s="166"/>
      <c r="E80" s="166"/>
      <c r="F80" s="166"/>
      <c r="G80" s="167"/>
      <c r="H80" s="20"/>
      <c r="I80" s="20"/>
      <c r="J80" s="53"/>
      <c r="K80" s="176" t="e">
        <f>DATE(#REF!,LOOKUP(tblData24567891011121314151617181920212223[[#This Row],[Date last contacted]],{"April",4;"August",8;"December",12;"February",2;"January",1;"July",7;"June",6;"March",3;"May",5;"November",11;"October",10;"September",9}),1)</f>
        <v>#REF!</v>
      </c>
      <c r="L80" s="170">
        <f>tblData24567891011121314151617181920212223[[#This Row],[Projected Premium]]*tblData24567891011121314151617181920212223[[#This Row],[Email]]</f>
        <v>0</v>
      </c>
    </row>
    <row r="81" spans="2:12" s="49" customFormat="1" ht="16.2" x14ac:dyDescent="0.3">
      <c r="B81" s="166" t="s">
        <v>919</v>
      </c>
      <c r="C81" s="166" t="s">
        <v>920</v>
      </c>
      <c r="D81" s="166" t="s">
        <v>921</v>
      </c>
      <c r="E81" s="166" t="s">
        <v>338</v>
      </c>
      <c r="F81" s="166">
        <v>1900</v>
      </c>
      <c r="G81" s="167"/>
      <c r="H81" s="21">
        <v>43479</v>
      </c>
      <c r="I81" s="20" t="s">
        <v>372</v>
      </c>
      <c r="J81" s="53"/>
      <c r="K81" s="176" t="e">
        <f>DATE(#REF!,LOOKUP(tblData24567891011121314151617181920212223[[#This Row],[Date last contacted]],{"April",4;"August",8;"December",12;"February",2;"January",1;"July",7;"June",6;"March",3;"May",5;"November",11;"October",10;"September",9}),1)</f>
        <v>#REF!</v>
      </c>
      <c r="L81" s="170">
        <f>tblData24567891011121314151617181920212223[[#This Row],[Projected Premium]]*tblData24567891011121314151617181920212223[[#This Row],[Email]]</f>
        <v>0</v>
      </c>
    </row>
    <row r="82" spans="2:12" s="49" customFormat="1" ht="16.2" x14ac:dyDescent="0.3">
      <c r="B82" s="166"/>
      <c r="C82" s="166"/>
      <c r="D82" s="166"/>
      <c r="E82" s="166"/>
      <c r="F82" s="166"/>
      <c r="G82" s="167"/>
      <c r="H82" s="20"/>
      <c r="I82" s="20"/>
      <c r="J82" s="53"/>
      <c r="K82" s="176" t="e">
        <f>DATE(#REF!,LOOKUP(tblData24567891011121314151617181920212223[[#This Row],[Date last contacted]],{"April",4;"August",8;"December",12;"February",2;"January",1;"July",7;"June",6;"March",3;"May",5;"November",11;"October",10;"September",9}),1)</f>
        <v>#REF!</v>
      </c>
      <c r="L82" s="170">
        <f>tblData24567891011121314151617181920212223[[#This Row],[Projected Premium]]*tblData24567891011121314151617181920212223[[#This Row],[Email]]</f>
        <v>0</v>
      </c>
    </row>
    <row r="83" spans="2:12" s="49" customFormat="1" ht="16.2" x14ac:dyDescent="0.3">
      <c r="B83" s="166" t="s">
        <v>919</v>
      </c>
      <c r="C83" s="166" t="s">
        <v>920</v>
      </c>
      <c r="D83" s="166" t="s">
        <v>921</v>
      </c>
      <c r="E83" s="166" t="s">
        <v>84</v>
      </c>
      <c r="F83" s="166">
        <v>5800</v>
      </c>
      <c r="G83" s="167"/>
      <c r="H83" s="21">
        <v>43488</v>
      </c>
      <c r="I83" s="20" t="s">
        <v>372</v>
      </c>
      <c r="J83" s="53"/>
      <c r="K83" s="176" t="e">
        <f>DATE(#REF!,LOOKUP(tblData24567891011121314151617181920212223[[#This Row],[Date last contacted]],{"April",4;"August",8;"December",12;"February",2;"January",1;"July",7;"June",6;"March",3;"May",5;"November",11;"October",10;"September",9}),1)</f>
        <v>#REF!</v>
      </c>
      <c r="L83" s="170">
        <f>tblData24567891011121314151617181920212223[[#This Row],[Projected Premium]]*tblData24567891011121314151617181920212223[[#This Row],[Email]]</f>
        <v>0</v>
      </c>
    </row>
    <row r="84" spans="2:12" s="49" customFormat="1" ht="16.2" x14ac:dyDescent="0.3">
      <c r="B84" s="166"/>
      <c r="C84" s="166"/>
      <c r="D84" s="166"/>
      <c r="E84" s="166"/>
      <c r="F84" s="166"/>
      <c r="G84" s="167"/>
      <c r="H84" s="20"/>
      <c r="I84" s="20"/>
      <c r="J84" s="53"/>
      <c r="K84" s="176" t="e">
        <f>DATE(#REF!,LOOKUP(tblData24567891011121314151617181920212223[[#This Row],[Date last contacted]],{"April",4;"August",8;"December",12;"February",2;"January",1;"July",7;"June",6;"March",3;"May",5;"November",11;"October",10;"September",9}),1)</f>
        <v>#REF!</v>
      </c>
      <c r="L84" s="170">
        <f>tblData24567891011121314151617181920212223[[#This Row],[Projected Premium]]*tblData24567891011121314151617181920212223[[#This Row],[Email]]</f>
        <v>0</v>
      </c>
    </row>
    <row r="85" spans="2:12" s="49" customFormat="1" ht="16.2" x14ac:dyDescent="0.3">
      <c r="B85" s="166" t="s">
        <v>922</v>
      </c>
      <c r="C85" s="166" t="s">
        <v>315</v>
      </c>
      <c r="D85" s="166" t="s">
        <v>80</v>
      </c>
      <c r="E85" s="166" t="s">
        <v>20</v>
      </c>
      <c r="F85" s="166">
        <v>4000</v>
      </c>
      <c r="G85" s="167"/>
      <c r="H85" s="21">
        <v>43486</v>
      </c>
      <c r="I85" s="20" t="s">
        <v>923</v>
      </c>
      <c r="J85" s="53"/>
      <c r="K85" s="176" t="e">
        <f>DATE(#REF!,LOOKUP(tblData24567891011121314151617181920212223[[#This Row],[Date last contacted]],{"April",4;"August",8;"December",12;"February",2;"January",1;"July",7;"June",6;"March",3;"May",5;"November",11;"October",10;"September",9}),1)</f>
        <v>#REF!</v>
      </c>
      <c r="L85" s="170">
        <f>tblData24567891011121314151617181920212223[[#This Row],[Projected Premium]]*tblData24567891011121314151617181920212223[[#This Row],[Email]]</f>
        <v>0</v>
      </c>
    </row>
    <row r="86" spans="2:12" s="49" customFormat="1" ht="16.2" x14ac:dyDescent="0.3">
      <c r="B86" s="166"/>
      <c r="C86" s="166"/>
      <c r="D86" s="166"/>
      <c r="E86" s="166"/>
      <c r="F86" s="166"/>
      <c r="G86" s="167"/>
      <c r="H86" s="20"/>
      <c r="I86" s="20"/>
      <c r="J86" s="53"/>
      <c r="K86" s="176" t="e">
        <f>DATE(#REF!,LOOKUP(tblData24567891011121314151617181920212223[[#This Row],[Date last contacted]],{"April",4;"August",8;"December",12;"February",2;"January",1;"July",7;"June",6;"March",3;"May",5;"November",11;"October",10;"September",9}),1)</f>
        <v>#REF!</v>
      </c>
      <c r="L86" s="170">
        <f>tblData24567891011121314151617181920212223[[#This Row],[Projected Premium]]*tblData24567891011121314151617181920212223[[#This Row],[Email]]</f>
        <v>0</v>
      </c>
    </row>
    <row r="87" spans="2:12" ht="16.2" x14ac:dyDescent="0.3">
      <c r="B87" s="8" t="s">
        <v>2</v>
      </c>
      <c r="C87" s="8"/>
      <c r="D87" s="8"/>
      <c r="E87" s="7"/>
      <c r="F87" s="7">
        <f>SUBTOTAL(109,tblData24567891011121314151617181920212223[Projected Premium])</f>
        <v>287685</v>
      </c>
      <c r="G87" s="20"/>
      <c r="H87" s="8"/>
      <c r="I87" s="20"/>
      <c r="J87" s="8"/>
      <c r="K87" s="12"/>
      <c r="L87" s="12"/>
    </row>
    <row r="88" spans="2:12" ht="16.2" x14ac:dyDescent="0.3">
      <c r="B88" s="136"/>
      <c r="C88" s="136"/>
      <c r="D88" s="136"/>
      <c r="E88" s="136"/>
      <c r="F88" s="136"/>
      <c r="G88" s="115"/>
      <c r="H88" s="136"/>
      <c r="I88" s="115"/>
      <c r="J88" s="136"/>
      <c r="K88" s="136"/>
      <c r="L88" s="136"/>
    </row>
    <row r="89" spans="2:12" x14ac:dyDescent="0.3">
      <c r="C89" s="75"/>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EE0E-FBBE-4538-ABAA-CA130F8F1F29}">
  <sheetPr>
    <tabColor theme="4"/>
    <pageSetUpPr autoPageBreaks="0" fitToPage="1"/>
  </sheetPr>
  <dimension ref="B1:L97"/>
  <sheetViews>
    <sheetView showGridLines="0" topLeftCell="A34" workbookViewId="0">
      <selection activeCell="H96" sqref="H96"/>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ht="16.2" x14ac:dyDescent="0.3">
      <c r="B9" s="18"/>
      <c r="C9" s="18"/>
      <c r="D9" s="18"/>
      <c r="E9" s="18"/>
      <c r="F9" s="18"/>
      <c r="G9" s="19"/>
      <c r="H9" s="20"/>
      <c r="I9" s="20"/>
      <c r="J9" s="53"/>
      <c r="K9" s="169" t="e">
        <f>DATE(#REF!,LOOKUP(tblData245678910111213141516171819202122[[#This Row],[Date last contacted]],{"April",4;"August",8;"December",12;"February",2;"January",1;"July",7;"June",6;"March",3;"May",5;"November",11;"October",10;"September",9}),1)</f>
        <v>#REF!</v>
      </c>
      <c r="L9" s="170">
        <f>tblData245678910111213141516171819202122[[#This Row],[Projected Premium]]*tblData245678910111213141516171819202122[[#This Row],[Email]]</f>
        <v>0</v>
      </c>
    </row>
    <row r="10" spans="2:12" ht="16.2" x14ac:dyDescent="0.3">
      <c r="B10" s="18"/>
      <c r="C10" s="18"/>
      <c r="D10" s="18"/>
      <c r="E10" s="18"/>
      <c r="F10" s="18"/>
      <c r="G10" s="19"/>
      <c r="H10" s="20"/>
      <c r="I10" s="20"/>
      <c r="J10" s="53"/>
      <c r="K10" s="169" t="e">
        <f>DATE(#REF!,LOOKUP(tblData245678910111213141516171819202122[[#This Row],[Date last contacted]],{"April",4;"August",8;"December",12;"February",2;"January",1;"July",7;"June",6;"March",3;"May",5;"November",11;"October",10;"September",9}),1)</f>
        <v>#REF!</v>
      </c>
      <c r="L10" s="170">
        <f>tblData245678910111213141516171819202122[[#This Row],[Projected Premium]]*tblData245678910111213141516171819202122[[#This Row],[Email]]</f>
        <v>0</v>
      </c>
    </row>
    <row r="11" spans="2:12" ht="48.6" x14ac:dyDescent="0.3">
      <c r="B11" s="18" t="s">
        <v>654</v>
      </c>
      <c r="C11" s="18" t="s">
        <v>881</v>
      </c>
      <c r="D11" s="18" t="s">
        <v>98</v>
      </c>
      <c r="E11" s="18" t="s">
        <v>475</v>
      </c>
      <c r="F11" s="18">
        <v>6000</v>
      </c>
      <c r="G11" s="19"/>
      <c r="H11" s="21">
        <v>43449</v>
      </c>
      <c r="I11" s="20" t="s">
        <v>873</v>
      </c>
      <c r="J11" s="53"/>
      <c r="K11" s="169" t="e">
        <f>DATE(#REF!,LOOKUP(tblData245678910111213141516171819202122[[#This Row],[Date last contacted]],{"April",4;"August",8;"December",12;"February",2;"January",1;"July",7;"June",6;"March",3;"May",5;"November",11;"October",10;"September",9}),1)</f>
        <v>#REF!</v>
      </c>
      <c r="L11" s="170">
        <f>tblData245678910111213141516171819202122[[#This Row],[Projected Premium]]*tblData245678910111213141516171819202122[[#This Row],[Email]]</f>
        <v>0</v>
      </c>
    </row>
    <row r="12" spans="2:12" ht="16.2" x14ac:dyDescent="0.3">
      <c r="B12" s="18"/>
      <c r="C12" s="18"/>
      <c r="D12" s="18"/>
      <c r="E12" s="18"/>
      <c r="F12" s="18"/>
      <c r="G12" s="19"/>
      <c r="H12" s="20"/>
      <c r="I12" s="20"/>
      <c r="J12" s="53"/>
      <c r="K12" s="169" t="e">
        <f>DATE(#REF!,LOOKUP(tblData245678910111213141516171819202122[[#This Row],[Date last contacted]],{"April",4;"August",8;"December",12;"February",2;"January",1;"July",7;"June",6;"March",3;"May",5;"November",11;"October",10;"September",9}),1)</f>
        <v>#REF!</v>
      </c>
      <c r="L12" s="170">
        <f>tblData245678910111213141516171819202122[[#This Row],[Projected Premium]]*tblData245678910111213141516171819202122[[#This Row],[Email]]</f>
        <v>0</v>
      </c>
    </row>
    <row r="13" spans="2:12" s="165" customFormat="1" ht="16.2" x14ac:dyDescent="0.3">
      <c r="B13" s="158"/>
      <c r="C13" s="158"/>
      <c r="D13" s="158"/>
      <c r="E13" s="158"/>
      <c r="F13" s="158"/>
      <c r="G13" s="159"/>
      <c r="H13" s="20"/>
      <c r="I13" s="20"/>
      <c r="J13" s="53"/>
      <c r="K13" s="175" t="e">
        <f>DATE(#REF!,LOOKUP(tblData245678910111213141516171819202122[[#This Row],[Date last contacted]],{"April",4;"August",8;"December",12;"February",2;"January",1;"July",7;"June",6;"March",3;"May",5;"November",11;"October",10;"September",9}),1)</f>
        <v>#REF!</v>
      </c>
      <c r="L13" s="170">
        <f>tblData245678910111213141516171819202122[[#This Row],[Projected Premium]]*tblData245678910111213141516171819202122[[#This Row],[Email]]</f>
        <v>0</v>
      </c>
    </row>
    <row r="14" spans="2:12" ht="16.2" x14ac:dyDescent="0.3">
      <c r="B14" s="18"/>
      <c r="C14" s="18"/>
      <c r="D14" s="18"/>
      <c r="E14" s="18"/>
      <c r="F14" s="18"/>
      <c r="G14" s="19"/>
      <c r="H14" s="20"/>
      <c r="I14" s="20"/>
      <c r="J14" s="53"/>
      <c r="K14" s="169" t="e">
        <f>DATE(#REF!,LOOKUP(tblData245678910111213141516171819202122[[#This Row],[Date last contacted]],{"April",4;"August",8;"December",12;"February",2;"January",1;"July",7;"June",6;"March",3;"May",5;"November",11;"October",10;"September",9}),1)</f>
        <v>#REF!</v>
      </c>
      <c r="L14" s="170">
        <f>tblData245678910111213141516171819202122[[#This Row],[Projected Premium]]*tblData245678910111213141516171819202122[[#This Row],[Email]]</f>
        <v>0</v>
      </c>
    </row>
    <row r="15" spans="2:12" ht="64.8" x14ac:dyDescent="0.3">
      <c r="B15" s="18" t="s">
        <v>687</v>
      </c>
      <c r="C15" s="18" t="s">
        <v>688</v>
      </c>
      <c r="D15" s="18" t="s">
        <v>626</v>
      </c>
      <c r="E15" s="18" t="s">
        <v>689</v>
      </c>
      <c r="F15" s="18">
        <v>5000</v>
      </c>
      <c r="G15" s="19"/>
      <c r="H15" s="21">
        <v>43353</v>
      </c>
      <c r="I15" s="20" t="s">
        <v>758</v>
      </c>
      <c r="J15" s="53"/>
      <c r="K15" s="169" t="e">
        <f>DATE(#REF!,LOOKUP(tblData245678910111213141516171819202122[[#This Row],[Date last contacted]],{"April",4;"August",8;"December",12;"February",2;"January",1;"July",7;"June",6;"March",3;"May",5;"November",11;"October",10;"September",9}),1)</f>
        <v>#REF!</v>
      </c>
      <c r="L15" s="170">
        <f>tblData245678910111213141516171819202122[[#This Row],[Projected Premium]]*tblData245678910111213141516171819202122[[#This Row],[Email]]</f>
        <v>0</v>
      </c>
    </row>
    <row r="16" spans="2:12" ht="16.2" x14ac:dyDescent="0.3">
      <c r="B16" s="18"/>
      <c r="C16" s="18"/>
      <c r="D16" s="18"/>
      <c r="E16" s="18"/>
      <c r="F16" s="18"/>
      <c r="G16" s="19"/>
      <c r="H16" s="20"/>
      <c r="I16" s="20"/>
      <c r="J16" s="53"/>
      <c r="K16" s="169" t="e">
        <f>DATE(#REF!,LOOKUP(tblData245678910111213141516171819202122[[#This Row],[Date last contacted]],{"April",4;"August",8;"December",12;"February",2;"January",1;"July",7;"June",6;"March",3;"May",5;"November",11;"October",10;"September",9}),1)</f>
        <v>#REF!</v>
      </c>
      <c r="L16" s="170">
        <f>tblData245678910111213141516171819202122[[#This Row],[Projected Premium]]*tblData245678910111213141516171819202122[[#This Row],[Email]]</f>
        <v>0</v>
      </c>
    </row>
    <row r="17" spans="2:12" ht="16.2" x14ac:dyDescent="0.3">
      <c r="B17" s="18"/>
      <c r="C17" s="18"/>
      <c r="D17" s="18"/>
      <c r="E17" s="18"/>
      <c r="F17" s="18"/>
      <c r="G17" s="19"/>
      <c r="H17" s="20"/>
      <c r="I17" s="20"/>
      <c r="J17" s="53"/>
      <c r="K17" s="169" t="e">
        <f>DATE(#REF!,LOOKUP(tblData245678910111213141516171819202122[[#This Row],[Date last contacted]],{"April",4;"August",8;"December",12;"February",2;"January",1;"July",7;"June",6;"March",3;"May",5;"November",11;"October",10;"September",9}),1)</f>
        <v>#REF!</v>
      </c>
      <c r="L17" s="170">
        <f>tblData245678910111213141516171819202122[[#This Row],[Projected Premium]]*tblData245678910111213141516171819202122[[#This Row],[Email]]</f>
        <v>0</v>
      </c>
    </row>
    <row r="18" spans="2:12" s="49" customFormat="1" ht="16.2" x14ac:dyDescent="0.3">
      <c r="B18" s="42" t="s">
        <v>693</v>
      </c>
      <c r="C18" s="42" t="s">
        <v>694</v>
      </c>
      <c r="D18" s="42" t="s">
        <v>80</v>
      </c>
      <c r="E18" s="42" t="s">
        <v>485</v>
      </c>
      <c r="F18" s="42">
        <v>5000</v>
      </c>
      <c r="G18" s="43"/>
      <c r="H18" s="60">
        <v>43460</v>
      </c>
      <c r="I18" s="45" t="s">
        <v>889</v>
      </c>
      <c r="J18" s="61"/>
      <c r="K18" s="171" t="e">
        <f>DATE(#REF!,LOOKUP(tblData245678910111213141516171819202122[[#This Row],[Date last contacted]],{"April",4;"August",8;"December",12;"February",2;"January",1;"July",7;"June",6;"March",3;"May",5;"November",11;"October",10;"September",9}),1)</f>
        <v>#REF!</v>
      </c>
      <c r="L18" s="172">
        <f>tblData245678910111213141516171819202122[[#This Row],[Projected Premium]]*tblData245678910111213141516171819202122[[#This Row],[Email]]</f>
        <v>0</v>
      </c>
    </row>
    <row r="19" spans="2:12" ht="16.2" x14ac:dyDescent="0.3">
      <c r="B19" s="18"/>
      <c r="C19" s="18"/>
      <c r="D19" s="18"/>
      <c r="E19" s="18"/>
      <c r="F19" s="18"/>
      <c r="G19" s="19"/>
      <c r="H19" s="20"/>
      <c r="I19" s="20"/>
      <c r="J19" s="53"/>
      <c r="K19" s="169" t="e">
        <f>DATE(#REF!,LOOKUP(tblData245678910111213141516171819202122[[#This Row],[Date last contacted]],{"April",4;"August",8;"December",12;"February",2;"January",1;"July",7;"June",6;"March",3;"May",5;"November",11;"October",10;"September",9}),1)</f>
        <v>#REF!</v>
      </c>
      <c r="L19" s="170">
        <f>tblData245678910111213141516171819202122[[#This Row],[Projected Premium]]*tblData245678910111213141516171819202122[[#This Row],[Email]]</f>
        <v>0</v>
      </c>
    </row>
    <row r="20" spans="2:12" ht="16.2" x14ac:dyDescent="0.3">
      <c r="B20" s="18"/>
      <c r="C20" s="18"/>
      <c r="D20" s="18"/>
      <c r="E20" s="18"/>
      <c r="F20" s="18"/>
      <c r="G20" s="19"/>
      <c r="H20" s="20"/>
      <c r="I20" s="20"/>
      <c r="J20" s="53"/>
      <c r="K20" s="169" t="e">
        <f>DATE(#REF!,LOOKUP(tblData245678910111213141516171819202122[[#This Row],[Date last contacted]],{"April",4;"August",8;"December",12;"February",2;"January",1;"July",7;"June",6;"March",3;"May",5;"November",11;"October",10;"September",9}),1)</f>
        <v>#REF!</v>
      </c>
      <c r="L20" s="170">
        <f>tblData245678910111213141516171819202122[[#This Row],[Projected Premium]]*tblData245678910111213141516171819202122[[#This Row],[Email]]</f>
        <v>0</v>
      </c>
    </row>
    <row r="21" spans="2:12" ht="16.2" x14ac:dyDescent="0.3">
      <c r="B21" s="18" t="s">
        <v>773</v>
      </c>
      <c r="C21" s="18" t="s">
        <v>655</v>
      </c>
      <c r="D21" s="18" t="s">
        <v>80</v>
      </c>
      <c r="E21" s="18" t="s">
        <v>774</v>
      </c>
      <c r="F21" s="18">
        <v>1131</v>
      </c>
      <c r="G21" s="19"/>
      <c r="H21" s="21">
        <v>43361</v>
      </c>
      <c r="I21" s="20" t="s">
        <v>775</v>
      </c>
      <c r="J21" s="53"/>
      <c r="K21" s="169" t="e">
        <f>DATE(#REF!,LOOKUP(tblData245678910111213141516171819202122[[#This Row],[Date last contacted]],{"April",4;"August",8;"December",12;"February",2;"January",1;"July",7;"June",6;"March",3;"May",5;"November",11;"October",10;"September",9}),1)</f>
        <v>#REF!</v>
      </c>
      <c r="L21" s="170">
        <f>tblData245678910111213141516171819202122[[#This Row],[Projected Premium]]*tblData245678910111213141516171819202122[[#This Row],[Email]]</f>
        <v>0</v>
      </c>
    </row>
    <row r="22" spans="2:12" ht="16.2" x14ac:dyDescent="0.3">
      <c r="B22" s="18"/>
      <c r="C22" s="18"/>
      <c r="D22" s="18"/>
      <c r="E22" s="18"/>
      <c r="F22" s="18"/>
      <c r="G22" s="19"/>
      <c r="H22" s="20"/>
      <c r="I22" s="20"/>
      <c r="J22" s="53"/>
      <c r="K22" s="169" t="e">
        <f>DATE(#REF!,LOOKUP(tblData245678910111213141516171819202122[[#This Row],[Date last contacted]],{"April",4;"August",8;"December",12;"February",2;"January",1;"July",7;"June",6;"March",3;"May",5;"November",11;"October",10;"September",9}),1)</f>
        <v>#REF!</v>
      </c>
      <c r="L22" s="170">
        <f>tblData245678910111213141516171819202122[[#This Row],[Projected Premium]]*tblData245678910111213141516171819202122[[#This Row],[Email]]</f>
        <v>0</v>
      </c>
    </row>
    <row r="23" spans="2:12" ht="16.2" x14ac:dyDescent="0.3">
      <c r="B23" s="18"/>
      <c r="C23" s="18"/>
      <c r="D23" s="18"/>
      <c r="E23" s="18"/>
      <c r="F23" s="18"/>
      <c r="G23" s="19"/>
      <c r="H23" s="20"/>
      <c r="I23" s="20"/>
      <c r="J23" s="53"/>
      <c r="K23" s="169" t="e">
        <f>DATE(#REF!,LOOKUP(tblData245678910111213141516171819202122[[#This Row],[Date last contacted]],{"April",4;"August",8;"December",12;"February",2;"January",1;"July",7;"June",6;"March",3;"May",5;"November",11;"October",10;"September",9}),1)</f>
        <v>#REF!</v>
      </c>
      <c r="L23" s="170">
        <f>tblData245678910111213141516171819202122[[#This Row],[Projected Premium]]*tblData245678910111213141516171819202122[[#This Row],[Email]]</f>
        <v>0</v>
      </c>
    </row>
    <row r="24" spans="2:12" ht="32.4" x14ac:dyDescent="0.3">
      <c r="B24" s="18" t="s">
        <v>789</v>
      </c>
      <c r="C24" s="18" t="s">
        <v>429</v>
      </c>
      <c r="D24" s="18" t="s">
        <v>367</v>
      </c>
      <c r="E24" s="18" t="s">
        <v>790</v>
      </c>
      <c r="F24" s="18">
        <v>10000</v>
      </c>
      <c r="G24" s="19"/>
      <c r="H24" s="21">
        <v>43462</v>
      </c>
      <c r="I24" s="20" t="s">
        <v>888</v>
      </c>
      <c r="J24" s="53"/>
      <c r="K24" s="169" t="e">
        <f>DATE(#REF!,LOOKUP(tblData245678910111213141516171819202122[[#This Row],[Date last contacted]],{"April",4;"August",8;"December",12;"February",2;"January",1;"July",7;"June",6;"March",3;"May",5;"November",11;"October",10;"September",9}),1)</f>
        <v>#REF!</v>
      </c>
      <c r="L24" s="170">
        <f>tblData245678910111213141516171819202122[[#This Row],[Projected Premium]]*tblData245678910111213141516171819202122[[#This Row],[Email]]</f>
        <v>0</v>
      </c>
    </row>
    <row r="25" spans="2:12" ht="16.2" x14ac:dyDescent="0.3">
      <c r="B25" s="18"/>
      <c r="C25" s="18"/>
      <c r="D25" s="18"/>
      <c r="E25" s="18"/>
      <c r="F25" s="18"/>
      <c r="G25" s="19"/>
      <c r="H25" s="20"/>
      <c r="I25" s="20"/>
      <c r="J25" s="53"/>
      <c r="K25" s="169" t="e">
        <f>DATE(#REF!,LOOKUP(tblData245678910111213141516171819202122[[#This Row],[Date last contacted]],{"April",4;"August",8;"December",12;"February",2;"January",1;"July",7;"June",6;"March",3;"May",5;"November",11;"October",10;"September",9}),1)</f>
        <v>#REF!</v>
      </c>
      <c r="L25" s="170">
        <f>tblData245678910111213141516171819202122[[#This Row],[Projected Premium]]*tblData245678910111213141516171819202122[[#This Row],[Email]]</f>
        <v>0</v>
      </c>
    </row>
    <row r="26" spans="2:12" ht="16.2" x14ac:dyDescent="0.3">
      <c r="B26" s="18"/>
      <c r="C26" s="18"/>
      <c r="D26" s="18"/>
      <c r="E26" s="18"/>
      <c r="F26" s="18"/>
      <c r="G26" s="19"/>
      <c r="H26" s="20"/>
      <c r="I26" s="20"/>
      <c r="J26" s="53"/>
      <c r="K26" s="169" t="e">
        <f>DATE(#REF!,LOOKUP(tblData245678910111213141516171819202122[[#This Row],[Date last contacted]],{"April",4;"August",8;"December",12;"February",2;"January",1;"July",7;"June",6;"March",3;"May",5;"November",11;"October",10;"September",9}),1)</f>
        <v>#REF!</v>
      </c>
      <c r="L26" s="170">
        <f>tblData245678910111213141516171819202122[[#This Row],[Projected Premium]]*tblData245678910111213141516171819202122[[#This Row],[Email]]</f>
        <v>0</v>
      </c>
    </row>
    <row r="27" spans="2:12" ht="16.2" x14ac:dyDescent="0.3">
      <c r="B27" s="18" t="s">
        <v>795</v>
      </c>
      <c r="C27" s="18" t="s">
        <v>642</v>
      </c>
      <c r="D27" s="18" t="s">
        <v>642</v>
      </c>
      <c r="E27" s="18" t="s">
        <v>345</v>
      </c>
      <c r="F27" s="18">
        <v>20000</v>
      </c>
      <c r="G27" s="19"/>
      <c r="H27" s="21">
        <v>43385</v>
      </c>
      <c r="I27" s="20" t="s">
        <v>784</v>
      </c>
      <c r="J27" s="53"/>
      <c r="K27" s="169" t="e">
        <f>DATE(#REF!,LOOKUP(tblData245678910111213141516171819202122[[#This Row],[Date last contacted]],{"April",4;"August",8;"December",12;"February",2;"January",1;"July",7;"June",6;"March",3;"May",5;"November",11;"October",10;"September",9}),1)</f>
        <v>#REF!</v>
      </c>
      <c r="L27" s="170">
        <f>tblData245678910111213141516171819202122[[#This Row],[Projected Premium]]*tblData245678910111213141516171819202122[[#This Row],[Email]]</f>
        <v>0</v>
      </c>
    </row>
    <row r="28" spans="2:12" ht="16.2" x14ac:dyDescent="0.3">
      <c r="B28" s="18"/>
      <c r="C28" s="18"/>
      <c r="D28" s="18"/>
      <c r="E28" s="18"/>
      <c r="F28" s="18"/>
      <c r="G28" s="19"/>
      <c r="H28" s="20"/>
      <c r="I28" s="20"/>
      <c r="J28" s="53"/>
      <c r="K28" s="169" t="e">
        <f>DATE(#REF!,LOOKUP(tblData245678910111213141516171819202122[[#This Row],[Date last contacted]],{"April",4;"August",8;"December",12;"February",2;"January",1;"July",7;"June",6;"March",3;"May",5;"November",11;"October",10;"September",9}),1)</f>
        <v>#REF!</v>
      </c>
      <c r="L28" s="170">
        <f>tblData245678910111213141516171819202122[[#This Row],[Projected Premium]]*tblData245678910111213141516171819202122[[#This Row],[Email]]</f>
        <v>0</v>
      </c>
    </row>
    <row r="29" spans="2:12" ht="16.2" x14ac:dyDescent="0.3">
      <c r="B29" s="18"/>
      <c r="C29" s="18"/>
      <c r="D29" s="18"/>
      <c r="E29" s="18"/>
      <c r="F29" s="18"/>
      <c r="G29" s="19"/>
      <c r="H29" s="20"/>
      <c r="I29" s="20"/>
      <c r="J29" s="53"/>
      <c r="K29" s="169" t="e">
        <f>DATE(#REF!,LOOKUP(tblData245678910111213141516171819202122[[#This Row],[Date last contacted]],{"April",4;"August",8;"December",12;"February",2;"January",1;"July",7;"June",6;"March",3;"May",5;"November",11;"October",10;"September",9}),1)</f>
        <v>#REF!</v>
      </c>
      <c r="L29" s="170">
        <f>tblData245678910111213141516171819202122[[#This Row],[Projected Premium]]*tblData245678910111213141516171819202122[[#This Row],[Email]]</f>
        <v>0</v>
      </c>
    </row>
    <row r="30" spans="2:12" ht="16.2" x14ac:dyDescent="0.3">
      <c r="B30" s="18" t="s">
        <v>799</v>
      </c>
      <c r="C30" s="18" t="s">
        <v>497</v>
      </c>
      <c r="D30" s="18" t="s">
        <v>800</v>
      </c>
      <c r="E30" s="18" t="s">
        <v>81</v>
      </c>
      <c r="F30" s="18">
        <v>5000</v>
      </c>
      <c r="G30" s="19"/>
      <c r="H30" s="20"/>
      <c r="I30" s="20"/>
      <c r="J30" s="53"/>
      <c r="K30" s="169" t="e">
        <f>DATE(#REF!,LOOKUP(tblData245678910111213141516171819202122[[#This Row],[Date last contacted]],{"April",4;"August",8;"December",12;"February",2;"January",1;"July",7;"June",6;"March",3;"May",5;"November",11;"October",10;"September",9}),1)</f>
        <v>#REF!</v>
      </c>
      <c r="L30" s="170">
        <f>tblData245678910111213141516171819202122[[#This Row],[Projected Premium]]*tblData245678910111213141516171819202122[[#This Row],[Email]]</f>
        <v>0</v>
      </c>
    </row>
    <row r="31" spans="2:12" ht="16.2" x14ac:dyDescent="0.3">
      <c r="B31" s="18"/>
      <c r="C31" s="18"/>
      <c r="D31" s="18"/>
      <c r="E31" s="18"/>
      <c r="F31" s="18"/>
      <c r="G31" s="19"/>
      <c r="H31" s="20"/>
      <c r="I31" s="20"/>
      <c r="J31" s="53"/>
      <c r="K31" s="169" t="e">
        <f>DATE(#REF!,LOOKUP(tblData245678910111213141516171819202122[[#This Row],[Date last contacted]],{"April",4;"August",8;"December",12;"February",2;"January",1;"July",7;"June",6;"March",3;"May",5;"November",11;"October",10;"September",9}),1)</f>
        <v>#REF!</v>
      </c>
      <c r="L31" s="170">
        <f>tblData245678910111213141516171819202122[[#This Row],[Projected Premium]]*tblData245678910111213141516171819202122[[#This Row],[Email]]</f>
        <v>0</v>
      </c>
    </row>
    <row r="32" spans="2:12" ht="16.2" x14ac:dyDescent="0.3">
      <c r="B32" s="18" t="s">
        <v>801</v>
      </c>
      <c r="C32" s="18" t="s">
        <v>497</v>
      </c>
      <c r="D32" s="18" t="s">
        <v>80</v>
      </c>
      <c r="E32" s="18" t="s">
        <v>345</v>
      </c>
      <c r="F32" s="18">
        <v>3000</v>
      </c>
      <c r="G32" s="19"/>
      <c r="H32" s="20"/>
      <c r="I32" s="20"/>
      <c r="J32" s="53"/>
      <c r="K32" s="169" t="e">
        <f>DATE(#REF!,LOOKUP(tblData245678910111213141516171819202122[[#This Row],[Date last contacted]],{"April",4;"August",8;"December",12;"February",2;"January",1;"July",7;"June",6;"March",3;"May",5;"November",11;"October",10;"September",9}),1)</f>
        <v>#REF!</v>
      </c>
      <c r="L32" s="170">
        <f>tblData245678910111213141516171819202122[[#This Row],[Projected Premium]]*tblData245678910111213141516171819202122[[#This Row],[Email]]</f>
        <v>0</v>
      </c>
    </row>
    <row r="33" spans="2:12" ht="16.2" x14ac:dyDescent="0.3">
      <c r="B33" s="18"/>
      <c r="C33" s="18"/>
      <c r="D33" s="18"/>
      <c r="E33" s="18"/>
      <c r="F33" s="18"/>
      <c r="G33" s="19"/>
      <c r="H33" s="20"/>
      <c r="I33" s="20"/>
      <c r="J33" s="53"/>
      <c r="K33" s="169" t="e">
        <f>DATE(#REF!,LOOKUP(tblData245678910111213141516171819202122[[#This Row],[Date last contacted]],{"April",4;"August",8;"December",12;"February",2;"January",1;"July",7;"June",6;"March",3;"May",5;"November",11;"October",10;"September",9}),1)</f>
        <v>#REF!</v>
      </c>
      <c r="L33" s="170">
        <f>tblData245678910111213141516171819202122[[#This Row],[Projected Premium]]*tblData245678910111213141516171819202122[[#This Row],[Email]]</f>
        <v>0</v>
      </c>
    </row>
    <row r="34" spans="2:12" ht="32.4" x14ac:dyDescent="0.3">
      <c r="B34" s="18" t="s">
        <v>803</v>
      </c>
      <c r="C34" s="18" t="s">
        <v>596</v>
      </c>
      <c r="D34" s="18" t="s">
        <v>80</v>
      </c>
      <c r="E34" s="18" t="s">
        <v>804</v>
      </c>
      <c r="F34" s="18">
        <v>5000</v>
      </c>
      <c r="G34" s="19"/>
      <c r="H34" s="21">
        <v>43462</v>
      </c>
      <c r="I34" s="20" t="s">
        <v>887</v>
      </c>
      <c r="J34" s="53"/>
      <c r="K34" s="169" t="e">
        <f>DATE(#REF!,LOOKUP(tblData245678910111213141516171819202122[[#This Row],[Date last contacted]],{"April",4;"August",8;"December",12;"February",2;"January",1;"July",7;"June",6;"March",3;"May",5;"November",11;"October",10;"September",9}),1)</f>
        <v>#REF!</v>
      </c>
      <c r="L34" s="170">
        <f>tblData245678910111213141516171819202122[[#This Row],[Projected Premium]]*tblData245678910111213141516171819202122[[#This Row],[Email]]</f>
        <v>0</v>
      </c>
    </row>
    <row r="35" spans="2:12" ht="16.2" x14ac:dyDescent="0.3">
      <c r="B35" s="18"/>
      <c r="C35" s="18"/>
      <c r="D35" s="18"/>
      <c r="E35" s="18"/>
      <c r="F35" s="18"/>
      <c r="G35" s="19"/>
      <c r="H35" s="20"/>
      <c r="I35" s="20"/>
      <c r="J35" s="53"/>
      <c r="K35" s="169" t="e">
        <f>DATE(#REF!,LOOKUP(tblData245678910111213141516171819202122[[#This Row],[Date last contacted]],{"April",4;"August",8;"December",12;"February",2;"January",1;"July",7;"June",6;"March",3;"May",5;"November",11;"October",10;"September",9}),1)</f>
        <v>#REF!</v>
      </c>
      <c r="L35" s="170">
        <f>tblData245678910111213141516171819202122[[#This Row],[Projected Premium]]*tblData245678910111213141516171819202122[[#This Row],[Email]]</f>
        <v>0</v>
      </c>
    </row>
    <row r="36" spans="2:12" ht="16.2" x14ac:dyDescent="0.3">
      <c r="B36" s="18"/>
      <c r="C36" s="18"/>
      <c r="D36" s="18"/>
      <c r="E36" s="18"/>
      <c r="F36" s="18"/>
      <c r="G36" s="19"/>
      <c r="H36" s="20"/>
      <c r="I36" s="20"/>
      <c r="J36" s="53"/>
      <c r="K36" s="169" t="e">
        <f>DATE(#REF!,LOOKUP(tblData245678910111213141516171819202122[[#This Row],[Date last contacted]],{"April",4;"August",8;"December",12;"February",2;"January",1;"July",7;"June",6;"March",3;"May",5;"November",11;"October",10;"September",9}),1)</f>
        <v>#REF!</v>
      </c>
      <c r="L36" s="170">
        <f>tblData245678910111213141516171819202122[[#This Row],[Projected Premium]]*tblData245678910111213141516171819202122[[#This Row],[Email]]</f>
        <v>0</v>
      </c>
    </row>
    <row r="37" spans="2:12" ht="32.4" x14ac:dyDescent="0.3">
      <c r="B37" s="18" t="s">
        <v>808</v>
      </c>
      <c r="C37" s="18" t="s">
        <v>814</v>
      </c>
      <c r="D37" s="18" t="s">
        <v>815</v>
      </c>
      <c r="E37" s="18" t="s">
        <v>669</v>
      </c>
      <c r="F37" s="18">
        <v>6000</v>
      </c>
      <c r="G37" s="19"/>
      <c r="H37" s="21">
        <v>43403</v>
      </c>
      <c r="I37" s="20" t="s">
        <v>711</v>
      </c>
      <c r="J37" s="53"/>
      <c r="K37" s="169" t="e">
        <f>DATE(#REF!,LOOKUP(tblData245678910111213141516171819202122[[#This Row],[Date last contacted]],{"April",4;"August",8;"December",12;"February",2;"January",1;"July",7;"June",6;"March",3;"May",5;"November",11;"October",10;"September",9}),1)</f>
        <v>#REF!</v>
      </c>
      <c r="L37" s="170">
        <f>tblData245678910111213141516171819202122[[#This Row],[Projected Premium]]*tblData245678910111213141516171819202122[[#This Row],[Email]]</f>
        <v>0</v>
      </c>
    </row>
    <row r="38" spans="2:12" ht="16.2" x14ac:dyDescent="0.3">
      <c r="B38" s="18"/>
      <c r="C38" s="18"/>
      <c r="D38" s="18"/>
      <c r="E38" s="18"/>
      <c r="F38" s="18"/>
      <c r="G38" s="19"/>
      <c r="H38" s="20"/>
      <c r="I38" s="20"/>
      <c r="J38" s="53"/>
      <c r="K38" s="169" t="e">
        <f>DATE(#REF!,LOOKUP(tblData245678910111213141516171819202122[[#This Row],[Date last contacted]],{"April",4;"August",8;"December",12;"February",2;"January",1;"July",7;"June",6;"March",3;"May",5;"November",11;"October",10;"September",9}),1)</f>
        <v>#REF!</v>
      </c>
      <c r="L38" s="170">
        <f>tblData245678910111213141516171819202122[[#This Row],[Projected Premium]]*tblData245678910111213141516171819202122[[#This Row],[Email]]</f>
        <v>0</v>
      </c>
    </row>
    <row r="39" spans="2:12" ht="16.2" x14ac:dyDescent="0.3">
      <c r="B39" s="18"/>
      <c r="C39" s="18"/>
      <c r="D39" s="18"/>
      <c r="E39" s="18"/>
      <c r="F39" s="18"/>
      <c r="G39" s="19"/>
      <c r="H39" s="20"/>
      <c r="I39" s="20"/>
      <c r="J39" s="53"/>
      <c r="K39" s="169" t="e">
        <f>DATE(#REF!,LOOKUP(tblData245678910111213141516171819202122[[#This Row],[Date last contacted]],{"April",4;"August",8;"December",12;"February",2;"January",1;"July",7;"June",6;"March",3;"May",5;"November",11;"October",10;"September",9}),1)</f>
        <v>#REF!</v>
      </c>
      <c r="L39" s="170">
        <f>tblData245678910111213141516171819202122[[#This Row],[Projected Premium]]*tblData245678910111213141516171819202122[[#This Row],[Email]]</f>
        <v>0</v>
      </c>
    </row>
    <row r="40" spans="2:12" ht="32.4" x14ac:dyDescent="0.3">
      <c r="B40" s="18" t="s">
        <v>820</v>
      </c>
      <c r="C40" s="18" t="s">
        <v>821</v>
      </c>
      <c r="D40" s="18" t="s">
        <v>822</v>
      </c>
      <c r="E40" s="18" t="s">
        <v>70</v>
      </c>
      <c r="F40" s="18">
        <v>3000</v>
      </c>
      <c r="G40" s="19"/>
      <c r="H40" s="21">
        <v>43403</v>
      </c>
      <c r="I40" s="20" t="s">
        <v>823</v>
      </c>
      <c r="J40" s="53"/>
      <c r="K40" s="169"/>
      <c r="L40" s="170"/>
    </row>
    <row r="41" spans="2:12" ht="16.2" x14ac:dyDescent="0.3">
      <c r="B41" s="18"/>
      <c r="C41" s="18"/>
      <c r="D41" s="18"/>
      <c r="E41" s="18"/>
      <c r="F41" s="18"/>
      <c r="G41" s="19"/>
      <c r="H41" s="20"/>
      <c r="I41" s="20"/>
      <c r="J41" s="53"/>
      <c r="K41" s="169" t="e">
        <f>DATE(#REF!,LOOKUP(tblData245678910111213141516171819202122[[#This Row],[Date last contacted]],{"April",4;"August",8;"December",12;"February",2;"January",1;"July",7;"June",6;"March",3;"May",5;"November",11;"October",10;"September",9}),1)</f>
        <v>#REF!</v>
      </c>
      <c r="L41" s="170">
        <f>tblData245678910111213141516171819202122[[#This Row],[Projected Premium]]*tblData245678910111213141516171819202122[[#This Row],[Email]]</f>
        <v>0</v>
      </c>
    </row>
    <row r="42" spans="2:12" s="40" customFormat="1" ht="32.4" x14ac:dyDescent="0.3">
      <c r="B42" s="33" t="s">
        <v>824</v>
      </c>
      <c r="C42" s="33" t="s">
        <v>482</v>
      </c>
      <c r="D42" s="33" t="s">
        <v>825</v>
      </c>
      <c r="E42" s="33" t="s">
        <v>826</v>
      </c>
      <c r="F42" s="33">
        <v>7000</v>
      </c>
      <c r="G42" s="34"/>
      <c r="H42" s="56">
        <v>43405</v>
      </c>
      <c r="I42" s="36" t="s">
        <v>823</v>
      </c>
      <c r="J42" s="57"/>
      <c r="K42" s="177" t="e">
        <f>DATE(#REF!,LOOKUP(tblData245678910111213141516171819202122[[#This Row],[Date last contacted]],{"April",4;"August",8;"December",12;"February",2;"January",1;"July",7;"June",6;"March",3;"May",5;"November",11;"October",10;"September",9}),1)</f>
        <v>#REF!</v>
      </c>
      <c r="L42" s="178">
        <f>tblData245678910111213141516171819202122[[#This Row],[Projected Premium]]*tblData245678910111213141516171819202122[[#This Row],[Email]]</f>
        <v>0</v>
      </c>
    </row>
    <row r="43" spans="2:12" ht="16.2" x14ac:dyDescent="0.3">
      <c r="B43" s="18"/>
      <c r="C43" s="18"/>
      <c r="D43" s="18"/>
      <c r="E43" s="18"/>
      <c r="F43" s="18"/>
      <c r="G43" s="19"/>
      <c r="H43" s="20"/>
      <c r="I43" s="20"/>
      <c r="J43" s="53"/>
      <c r="K43" s="169" t="e">
        <f>DATE(#REF!,LOOKUP(tblData245678910111213141516171819202122[[#This Row],[Date last contacted]],{"April",4;"August",8;"December",12;"February",2;"January",1;"July",7;"June",6;"March",3;"May",5;"November",11;"October",10;"September",9}),1)</f>
        <v>#REF!</v>
      </c>
      <c r="L43" s="170">
        <f>tblData245678910111213141516171819202122[[#This Row],[Projected Premium]]*tblData245678910111213141516171819202122[[#This Row],[Email]]</f>
        <v>0</v>
      </c>
    </row>
    <row r="44" spans="2:12" s="49" customFormat="1" ht="16.2" x14ac:dyDescent="0.3">
      <c r="B44" s="42" t="s">
        <v>827</v>
      </c>
      <c r="C44" s="42" t="s">
        <v>625</v>
      </c>
      <c r="D44" s="42" t="s">
        <v>80</v>
      </c>
      <c r="E44" s="42" t="s">
        <v>316</v>
      </c>
      <c r="F44" s="42">
        <v>25000</v>
      </c>
      <c r="G44" s="43"/>
      <c r="H44" s="60">
        <v>43454</v>
      </c>
      <c r="I44" s="45" t="s">
        <v>434</v>
      </c>
      <c r="J44" s="61"/>
      <c r="K44" s="171" t="e">
        <f>DATE(#REF!,LOOKUP(tblData245678910111213141516171819202122[[#This Row],[Date last contacted]],{"April",4;"August",8;"December",12;"February",2;"January",1;"July",7;"June",6;"March",3;"May",5;"November",11;"October",10;"September",9}),1)</f>
        <v>#REF!</v>
      </c>
      <c r="L44" s="172">
        <f>tblData245678910111213141516171819202122[[#This Row],[Projected Premium]]*tblData245678910111213141516171819202122[[#This Row],[Email]]</f>
        <v>0</v>
      </c>
    </row>
    <row r="45" spans="2:12" ht="16.2" x14ac:dyDescent="0.3">
      <c r="B45" s="18"/>
      <c r="C45" s="18"/>
      <c r="D45" s="18"/>
      <c r="E45" s="18"/>
      <c r="F45" s="18"/>
      <c r="G45" s="19"/>
      <c r="H45" s="20"/>
      <c r="I45" s="20"/>
      <c r="J45" s="53"/>
      <c r="K45" s="169" t="e">
        <f>DATE(#REF!,LOOKUP(tblData245678910111213141516171819202122[[#This Row],[Date last contacted]],{"April",4;"August",8;"December",12;"February",2;"January",1;"July",7;"June",6;"March",3;"May",5;"November",11;"October",10;"September",9}),1)</f>
        <v>#REF!</v>
      </c>
      <c r="L45" s="170">
        <f>tblData245678910111213141516171819202122[[#This Row],[Projected Premium]]*tblData245678910111213141516171819202122[[#This Row],[Email]]</f>
        <v>0</v>
      </c>
    </row>
    <row r="46" spans="2:12" ht="32.4" x14ac:dyDescent="0.3">
      <c r="B46" s="18" t="s">
        <v>828</v>
      </c>
      <c r="C46" s="18" t="s">
        <v>829</v>
      </c>
      <c r="D46" s="18"/>
      <c r="E46" s="18" t="s">
        <v>648</v>
      </c>
      <c r="F46" s="18">
        <v>3000</v>
      </c>
      <c r="G46" s="19"/>
      <c r="H46" s="21">
        <v>43397</v>
      </c>
      <c r="I46" s="20" t="s">
        <v>830</v>
      </c>
      <c r="J46" s="53"/>
      <c r="K46" s="169" t="e">
        <f>DATE(#REF!,LOOKUP(tblData245678910111213141516171819202122[[#This Row],[Date last contacted]],{"April",4;"August",8;"December",12;"February",2;"January",1;"July",7;"June",6;"March",3;"May",5;"November",11;"October",10;"September",9}),1)</f>
        <v>#REF!</v>
      </c>
      <c r="L46" s="170">
        <f>tblData245678910111213141516171819202122[[#This Row],[Projected Premium]]*tblData245678910111213141516171819202122[[#This Row],[Email]]</f>
        <v>0</v>
      </c>
    </row>
    <row r="47" spans="2:12" ht="16.2" x14ac:dyDescent="0.3">
      <c r="B47" s="18"/>
      <c r="C47" s="18"/>
      <c r="D47" s="18"/>
      <c r="E47" s="18"/>
      <c r="F47" s="18"/>
      <c r="G47" s="19"/>
      <c r="H47" s="20"/>
      <c r="I47" s="20"/>
      <c r="J47" s="53"/>
      <c r="K47" s="169" t="e">
        <f>DATE(#REF!,LOOKUP(tblData245678910111213141516171819202122[[#This Row],[Date last contacted]],{"April",4;"August",8;"December",12;"February",2;"January",1;"July",7;"June",6;"March",3;"May",5;"November",11;"October",10;"September",9}),1)</f>
        <v>#REF!</v>
      </c>
      <c r="L47" s="170">
        <f>tblData245678910111213141516171819202122[[#This Row],[Projected Premium]]*tblData245678910111213141516171819202122[[#This Row],[Email]]</f>
        <v>0</v>
      </c>
    </row>
    <row r="48" spans="2:12" ht="16.2" x14ac:dyDescent="0.3">
      <c r="B48" s="18" t="s">
        <v>831</v>
      </c>
      <c r="C48" s="18" t="s">
        <v>819</v>
      </c>
      <c r="D48" s="18" t="s">
        <v>626</v>
      </c>
      <c r="E48" s="18" t="s">
        <v>832</v>
      </c>
      <c r="F48" s="18">
        <v>3000</v>
      </c>
      <c r="G48" s="19"/>
      <c r="H48" s="21">
        <v>43409</v>
      </c>
      <c r="I48" s="20" t="s">
        <v>833</v>
      </c>
      <c r="J48" s="53"/>
      <c r="K48" s="169" t="e">
        <f>DATE(#REF!,LOOKUP(tblData245678910111213141516171819202122[[#This Row],[Date last contacted]],{"April",4;"August",8;"December",12;"February",2;"January",1;"July",7;"June",6;"March",3;"May",5;"November",11;"October",10;"September",9}),1)</f>
        <v>#REF!</v>
      </c>
      <c r="L48" s="170">
        <f>tblData245678910111213141516171819202122[[#This Row],[Projected Premium]]*tblData245678910111213141516171819202122[[#This Row],[Email]]</f>
        <v>0</v>
      </c>
    </row>
    <row r="49" spans="2:12" ht="16.2" x14ac:dyDescent="0.3">
      <c r="B49" s="18"/>
      <c r="C49" s="18"/>
      <c r="D49" s="18"/>
      <c r="E49" s="18"/>
      <c r="F49" s="18"/>
      <c r="G49" s="19"/>
      <c r="H49" s="20"/>
      <c r="I49" s="20"/>
      <c r="J49" s="53"/>
      <c r="K49" s="169" t="e">
        <f>DATE(#REF!,LOOKUP(tblData245678910111213141516171819202122[[#This Row],[Date last contacted]],{"April",4;"August",8;"December",12;"February",2;"January",1;"July",7;"June",6;"March",3;"May",5;"November",11;"October",10;"September",9}),1)</f>
        <v>#REF!</v>
      </c>
      <c r="L49" s="170">
        <f>tblData245678910111213141516171819202122[[#This Row],[Projected Premium]]*tblData245678910111213141516171819202122[[#This Row],[Email]]</f>
        <v>0</v>
      </c>
    </row>
    <row r="50" spans="2:12" s="40" customFormat="1" ht="48.6" x14ac:dyDescent="0.3">
      <c r="B50" s="33" t="s">
        <v>834</v>
      </c>
      <c r="C50" s="33" t="s">
        <v>835</v>
      </c>
      <c r="D50" s="33" t="s">
        <v>80</v>
      </c>
      <c r="E50" s="33" t="s">
        <v>81</v>
      </c>
      <c r="F50" s="33">
        <v>10000</v>
      </c>
      <c r="G50" s="34"/>
      <c r="H50" s="56">
        <v>43409</v>
      </c>
      <c r="I50" s="36" t="s">
        <v>886</v>
      </c>
      <c r="J50" s="57"/>
      <c r="K50" s="177" t="e">
        <f>DATE(#REF!,LOOKUP(tblData245678910111213141516171819202122[[#This Row],[Date last contacted]],{"April",4;"August",8;"December",12;"February",2;"January",1;"July",7;"June",6;"March",3;"May",5;"November",11;"October",10;"September",9}),1)</f>
        <v>#REF!</v>
      </c>
      <c r="L50" s="178">
        <f>tblData245678910111213141516171819202122[[#This Row],[Projected Premium]]*tblData245678910111213141516171819202122[[#This Row],[Email]]</f>
        <v>0</v>
      </c>
    </row>
    <row r="51" spans="2:12" ht="16.2" x14ac:dyDescent="0.3">
      <c r="B51" s="18"/>
      <c r="C51" s="18"/>
      <c r="D51" s="18"/>
      <c r="E51" s="18"/>
      <c r="F51" s="18"/>
      <c r="G51" s="19"/>
      <c r="H51" s="20"/>
      <c r="I51" s="20"/>
      <c r="J51" s="53"/>
      <c r="K51" s="169" t="e">
        <f>DATE(#REF!,LOOKUP(tblData245678910111213141516171819202122[[#This Row],[Date last contacted]],{"April",4;"August",8;"December",12;"February",2;"January",1;"July",7;"June",6;"March",3;"May",5;"November",11;"October",10;"September",9}),1)</f>
        <v>#REF!</v>
      </c>
      <c r="L51" s="170">
        <f>tblData245678910111213141516171819202122[[#This Row],[Projected Premium]]*tblData245678910111213141516171819202122[[#This Row],[Email]]</f>
        <v>0</v>
      </c>
    </row>
    <row r="52" spans="2:12" ht="16.2" x14ac:dyDescent="0.3">
      <c r="B52" s="18"/>
      <c r="C52" s="18"/>
      <c r="D52" s="18"/>
      <c r="E52" s="18"/>
      <c r="F52" s="18"/>
      <c r="G52" s="19"/>
      <c r="H52" s="20"/>
      <c r="I52" s="20"/>
      <c r="J52" s="53"/>
      <c r="K52" s="169" t="e">
        <f>DATE(#REF!,LOOKUP(tblData245678910111213141516171819202122[[#This Row],[Date last contacted]],{"April",4;"August",8;"December",12;"February",2;"January",1;"July",7;"June",6;"March",3;"May",5;"November",11;"October",10;"September",9}),1)</f>
        <v>#REF!</v>
      </c>
      <c r="L52" s="170">
        <f>tblData245678910111213141516171819202122[[#This Row],[Projected Premium]]*tblData245678910111213141516171819202122[[#This Row],[Email]]</f>
        <v>0</v>
      </c>
    </row>
    <row r="53" spans="2:12" ht="32.4" x14ac:dyDescent="0.3">
      <c r="B53" s="18" t="s">
        <v>841</v>
      </c>
      <c r="C53" s="18" t="s">
        <v>846</v>
      </c>
      <c r="D53" s="18" t="s">
        <v>842</v>
      </c>
      <c r="E53" s="18" t="s">
        <v>20</v>
      </c>
      <c r="F53" s="18">
        <v>15000</v>
      </c>
      <c r="G53" s="19"/>
      <c r="H53" s="21">
        <v>43430</v>
      </c>
      <c r="I53" s="20" t="s">
        <v>855</v>
      </c>
      <c r="J53" s="53"/>
      <c r="K53" s="169" t="e">
        <f>DATE(#REF!,LOOKUP(tblData245678910111213141516171819202122[[#This Row],[Date last contacted]],{"April",4;"August",8;"December",12;"February",2;"January",1;"July",7;"June",6;"March",3;"May",5;"November",11;"October",10;"September",9}),1)</f>
        <v>#REF!</v>
      </c>
      <c r="L53" s="170">
        <f>tblData245678910111213141516171819202122[[#This Row],[Projected Premium]]*tblData245678910111213141516171819202122[[#This Row],[Email]]</f>
        <v>0</v>
      </c>
    </row>
    <row r="54" spans="2:12" ht="16.2" x14ac:dyDescent="0.3">
      <c r="B54" s="18"/>
      <c r="C54" s="18"/>
      <c r="D54" s="18"/>
      <c r="E54" s="18"/>
      <c r="F54" s="18"/>
      <c r="G54" s="19"/>
      <c r="H54" s="20"/>
      <c r="I54" s="20"/>
      <c r="J54" s="53"/>
      <c r="K54" s="169" t="e">
        <f>DATE(#REF!,LOOKUP(tblData245678910111213141516171819202122[[#This Row],[Date last contacted]],{"April",4;"August",8;"December",12;"February",2;"January",1;"July",7;"June",6;"March",3;"May",5;"November",11;"October",10;"September",9}),1)</f>
        <v>#REF!</v>
      </c>
      <c r="L54" s="170">
        <f>tblData245678910111213141516171819202122[[#This Row],[Projected Premium]]*tblData245678910111213141516171819202122[[#This Row],[Email]]</f>
        <v>0</v>
      </c>
    </row>
    <row r="55" spans="2:12" ht="16.2" x14ac:dyDescent="0.3">
      <c r="B55" s="18" t="s">
        <v>843</v>
      </c>
      <c r="C55" s="18" t="s">
        <v>844</v>
      </c>
      <c r="D55" s="18" t="s">
        <v>842</v>
      </c>
      <c r="E55" s="18" t="s">
        <v>845</v>
      </c>
      <c r="F55" s="18">
        <v>15000</v>
      </c>
      <c r="G55" s="19"/>
      <c r="H55" s="21">
        <v>43433</v>
      </c>
      <c r="I55" s="20" t="s">
        <v>856</v>
      </c>
      <c r="J55" s="53"/>
      <c r="K55" s="169" t="e">
        <f>DATE(#REF!,LOOKUP(tblData245678910111213141516171819202122[[#This Row],[Date last contacted]],{"April",4;"August",8;"December",12;"February",2;"January",1;"July",7;"June",6;"March",3;"May",5;"November",11;"October",10;"September",9}),1)</f>
        <v>#REF!</v>
      </c>
      <c r="L55" s="170">
        <f>tblData245678910111213141516171819202122[[#This Row],[Projected Premium]]*tblData245678910111213141516171819202122[[#This Row],[Email]]</f>
        <v>0</v>
      </c>
    </row>
    <row r="56" spans="2:12" ht="16.2" x14ac:dyDescent="0.3">
      <c r="B56" s="18"/>
      <c r="C56" s="18"/>
      <c r="D56" s="18"/>
      <c r="E56" s="18"/>
      <c r="F56" s="18"/>
      <c r="G56" s="19"/>
      <c r="H56" s="20"/>
      <c r="I56" s="20"/>
      <c r="J56" s="53"/>
      <c r="K56" s="169" t="e">
        <f>DATE(#REF!,LOOKUP(tblData245678910111213141516171819202122[[#This Row],[Date last contacted]],{"April",4;"August",8;"December",12;"February",2;"January",1;"July",7;"June",6;"March",3;"May",5;"November",11;"October",10;"September",9}),1)</f>
        <v>#REF!</v>
      </c>
      <c r="L56" s="170">
        <f>tblData245678910111213141516171819202122[[#This Row],[Projected Premium]]*tblData245678910111213141516171819202122[[#This Row],[Email]]</f>
        <v>0</v>
      </c>
    </row>
    <row r="57" spans="2:12" s="40" customFormat="1" ht="32.4" x14ac:dyDescent="0.3">
      <c r="B57" s="33" t="s">
        <v>847</v>
      </c>
      <c r="C57" s="33" t="s">
        <v>183</v>
      </c>
      <c r="D57" s="33" t="s">
        <v>80</v>
      </c>
      <c r="E57" s="33" t="s">
        <v>848</v>
      </c>
      <c r="F57" s="33">
        <v>8000</v>
      </c>
      <c r="G57" s="34"/>
      <c r="H57" s="56">
        <v>43430</v>
      </c>
      <c r="I57" s="36" t="s">
        <v>880</v>
      </c>
      <c r="J57" s="57"/>
      <c r="K57" s="177" t="e">
        <f>DATE(#REF!,LOOKUP(tblData245678910111213141516171819202122[[#This Row],[Date last contacted]],{"April",4;"August",8;"December",12;"February",2;"January",1;"July",7;"June",6;"March",3;"May",5;"November",11;"October",10;"September",9}),1)</f>
        <v>#REF!</v>
      </c>
      <c r="L57" s="178">
        <f>tblData245678910111213141516171819202122[[#This Row],[Projected Premium]]*tblData245678910111213141516171819202122[[#This Row],[Email]]</f>
        <v>0</v>
      </c>
    </row>
    <row r="58" spans="2:12" ht="16.2" x14ac:dyDescent="0.3">
      <c r="B58" s="18"/>
      <c r="C58" s="18"/>
      <c r="D58" s="18"/>
      <c r="E58" s="18"/>
      <c r="F58" s="18"/>
      <c r="G58" s="19"/>
      <c r="H58" s="20"/>
      <c r="I58" s="20"/>
      <c r="J58" s="53"/>
      <c r="K58" s="169" t="e">
        <f>DATE(#REF!,LOOKUP(tblData245678910111213141516171819202122[[#This Row],[Date last contacted]],{"April",4;"August",8;"December",12;"February",2;"January",1;"July",7;"June",6;"March",3;"May",5;"November",11;"October",10;"September",9}),1)</f>
        <v>#REF!</v>
      </c>
      <c r="L58" s="170">
        <f>tblData245678910111213141516171819202122[[#This Row],[Projected Premium]]*tblData245678910111213141516171819202122[[#This Row],[Email]]</f>
        <v>0</v>
      </c>
    </row>
    <row r="59" spans="2:12" s="40" customFormat="1" ht="16.2" x14ac:dyDescent="0.3">
      <c r="B59" s="33"/>
      <c r="C59" s="33"/>
      <c r="D59" s="33"/>
      <c r="E59" s="33"/>
      <c r="F59" s="33"/>
      <c r="G59" s="34"/>
      <c r="H59" s="56"/>
      <c r="I59" s="36"/>
      <c r="J59" s="57"/>
      <c r="K59" s="177"/>
      <c r="L59" s="178"/>
    </row>
    <row r="60" spans="2:12" ht="16.2" x14ac:dyDescent="0.3">
      <c r="B60" s="18"/>
      <c r="C60" s="18"/>
      <c r="D60" s="18"/>
      <c r="E60" s="18"/>
      <c r="F60" s="18"/>
      <c r="G60" s="19"/>
      <c r="H60" s="20"/>
      <c r="I60" s="20"/>
      <c r="J60" s="53"/>
      <c r="K60" s="169" t="e">
        <f>DATE(#REF!,LOOKUP(tblData245678910111213141516171819202122[[#This Row],[Date last contacted]],{"April",4;"August",8;"December",12;"February",2;"January",1;"July",7;"June",6;"March",3;"May",5;"November",11;"October",10;"September",9}),1)</f>
        <v>#REF!</v>
      </c>
      <c r="L60" s="170">
        <f>tblData245678910111213141516171819202122[[#This Row],[Projected Premium]]*tblData245678910111213141516171819202122[[#This Row],[Email]]</f>
        <v>0</v>
      </c>
    </row>
    <row r="61" spans="2:12" s="40" customFormat="1" ht="16.2" x14ac:dyDescent="0.3">
      <c r="B61" s="33" t="s">
        <v>853</v>
      </c>
      <c r="C61" s="33" t="s">
        <v>854</v>
      </c>
      <c r="D61" s="33" t="s">
        <v>98</v>
      </c>
      <c r="E61" s="33" t="s">
        <v>20</v>
      </c>
      <c r="F61" s="33">
        <v>15000</v>
      </c>
      <c r="G61" s="34"/>
      <c r="H61" s="56">
        <v>43433</v>
      </c>
      <c r="I61" s="36" t="s">
        <v>870</v>
      </c>
      <c r="J61" s="57"/>
      <c r="K61" s="177" t="e">
        <f>DATE(#REF!,LOOKUP(tblData245678910111213141516171819202122[[#This Row],[Date last contacted]],{"April",4;"August",8;"December",12;"February",2;"January",1;"July",7;"June",6;"March",3;"May",5;"November",11;"October",10;"September",9}),1)</f>
        <v>#REF!</v>
      </c>
      <c r="L61" s="178">
        <f>tblData245678910111213141516171819202122[[#This Row],[Projected Premium]]*tblData245678910111213141516171819202122[[#This Row],[Email]]</f>
        <v>0</v>
      </c>
    </row>
    <row r="62" spans="2:12" ht="16.2" x14ac:dyDescent="0.3">
      <c r="B62" s="18"/>
      <c r="C62" s="18"/>
      <c r="D62" s="18"/>
      <c r="E62" s="18"/>
      <c r="F62" s="18"/>
      <c r="G62" s="19"/>
      <c r="H62" s="20"/>
      <c r="I62" s="20"/>
      <c r="J62" s="53"/>
      <c r="K62" s="169" t="e">
        <f>DATE(#REF!,LOOKUP(tblData245678910111213141516171819202122[[#This Row],[Date last contacted]],{"April",4;"August",8;"December",12;"February",2;"January",1;"July",7;"June",6;"March",3;"May",5;"November",11;"October",10;"September",9}),1)</f>
        <v>#REF!</v>
      </c>
      <c r="L62" s="170">
        <f>tblData245678910111213141516171819202122[[#This Row],[Projected Premium]]*tblData245678910111213141516171819202122[[#This Row],[Email]]</f>
        <v>0</v>
      </c>
    </row>
    <row r="63" spans="2:12" s="49" customFormat="1" ht="16.2" x14ac:dyDescent="0.3">
      <c r="B63" s="166"/>
      <c r="C63" s="166"/>
      <c r="D63" s="166"/>
      <c r="E63" s="166"/>
      <c r="F63" s="166"/>
      <c r="G63" s="167"/>
      <c r="H63" s="20"/>
      <c r="I63" s="20"/>
      <c r="J63" s="53"/>
      <c r="K63" s="176" t="e">
        <f>DATE(#REF!,LOOKUP(tblData245678910111213141516171819202122[[#This Row],[Date last contacted]],{"April",4;"August",8;"December",12;"February",2;"January",1;"July",7;"June",6;"March",3;"May",5;"November",11;"October",10;"September",9}),1)</f>
        <v>#REF!</v>
      </c>
      <c r="L63" s="170">
        <f>tblData245678910111213141516171819202122[[#This Row],[Projected Premium]]*tblData245678910111213141516171819202122[[#This Row],[Email]]</f>
        <v>0</v>
      </c>
    </row>
    <row r="64" spans="2:12" s="49" customFormat="1" ht="16.2" x14ac:dyDescent="0.3">
      <c r="B64" s="166" t="s">
        <v>861</v>
      </c>
      <c r="C64" s="166" t="s">
        <v>860</v>
      </c>
      <c r="D64" s="166" t="s">
        <v>862</v>
      </c>
      <c r="E64" s="166" t="s">
        <v>427</v>
      </c>
      <c r="F64" s="166">
        <v>1200</v>
      </c>
      <c r="G64" s="167"/>
      <c r="H64" s="21">
        <v>43434</v>
      </c>
      <c r="I64" s="20" t="s">
        <v>863</v>
      </c>
      <c r="J64" s="53"/>
      <c r="K64" s="176" t="e">
        <f>DATE(#REF!,LOOKUP(tblData245678910111213141516171819202122[[#This Row],[Date last contacted]],{"April",4;"August",8;"December",12;"February",2;"January",1;"July",7;"June",6;"March",3;"May",5;"November",11;"October",10;"September",9}),1)</f>
        <v>#REF!</v>
      </c>
      <c r="L64" s="170">
        <f>tblData245678910111213141516171819202122[[#This Row],[Projected Premium]]*tblData245678910111213141516171819202122[[#This Row],[Email]]</f>
        <v>0</v>
      </c>
    </row>
    <row r="65" spans="2:12" s="49" customFormat="1" ht="16.2" x14ac:dyDescent="0.3">
      <c r="B65" s="166"/>
      <c r="C65" s="166"/>
      <c r="D65" s="166"/>
      <c r="E65" s="166"/>
      <c r="F65" s="166"/>
      <c r="G65" s="167"/>
      <c r="H65" s="71"/>
      <c r="I65" s="20"/>
      <c r="J65" s="53"/>
      <c r="K65" s="176" t="e">
        <f>DATE(#REF!,LOOKUP(tblData245678910111213141516171819202122[[#This Row],[Date last contacted]],{"April",4;"August",8;"December",12;"February",2;"January",1;"July",7;"June",6;"March",3;"May",5;"November",11;"October",10;"September",9}),1)</f>
        <v>#REF!</v>
      </c>
      <c r="L65" s="170">
        <f>tblData245678910111213141516171819202122[[#This Row],[Projected Premium]]*tblData245678910111213141516171819202122[[#This Row],[Email]]</f>
        <v>0</v>
      </c>
    </row>
    <row r="66" spans="2:12" s="49" customFormat="1" ht="16.2" x14ac:dyDescent="0.3">
      <c r="B66" s="166"/>
      <c r="C66" s="166"/>
      <c r="D66" s="166"/>
      <c r="E66" s="166"/>
      <c r="F66" s="166"/>
      <c r="G66" s="167"/>
      <c r="H66" s="20"/>
      <c r="I66" s="20"/>
      <c r="J66" s="53"/>
      <c r="K66" s="176" t="e">
        <f>DATE(#REF!,LOOKUP(tblData245678910111213141516171819202122[[#This Row],[Date last contacted]],{"April",4;"August",8;"December",12;"February",2;"January",1;"July",7;"June",6;"March",3;"May",5;"November",11;"October",10;"September",9}),1)</f>
        <v>#REF!</v>
      </c>
      <c r="L66" s="170">
        <f>tblData245678910111213141516171819202122[[#This Row],[Projected Premium]]*tblData245678910111213141516171819202122[[#This Row],[Email]]</f>
        <v>0</v>
      </c>
    </row>
    <row r="67" spans="2:12" s="49" customFormat="1" ht="16.2" x14ac:dyDescent="0.3">
      <c r="B67" s="166" t="s">
        <v>631</v>
      </c>
      <c r="C67" s="166" t="s">
        <v>871</v>
      </c>
      <c r="D67" s="166" t="s">
        <v>80</v>
      </c>
      <c r="E67" s="166" t="s">
        <v>560</v>
      </c>
      <c r="F67" s="166">
        <v>2300</v>
      </c>
      <c r="G67" s="167"/>
      <c r="H67" s="21">
        <v>43444</v>
      </c>
      <c r="I67" s="20" t="s">
        <v>872</v>
      </c>
      <c r="J67" s="53"/>
      <c r="K67" s="176" t="e">
        <f>DATE(#REF!,LOOKUP(tblData245678910111213141516171819202122[[#This Row],[Date last contacted]],{"April",4;"August",8;"December",12;"February",2;"January",1;"July",7;"June",6;"March",3;"May",5;"November",11;"October",10;"September",9}),1)</f>
        <v>#REF!</v>
      </c>
      <c r="L67" s="170">
        <f>tblData245678910111213141516171819202122[[#This Row],[Projected Premium]]*tblData245678910111213141516171819202122[[#This Row],[Email]]</f>
        <v>0</v>
      </c>
    </row>
    <row r="68" spans="2:12" s="49" customFormat="1" ht="16.2" x14ac:dyDescent="0.3">
      <c r="B68" s="166"/>
      <c r="C68" s="166"/>
      <c r="D68" s="166"/>
      <c r="E68" s="166"/>
      <c r="F68" s="166"/>
      <c r="G68" s="167"/>
      <c r="H68" s="20"/>
      <c r="I68" s="20"/>
      <c r="J68" s="53"/>
      <c r="K68" s="176" t="e">
        <f>DATE(#REF!,LOOKUP(tblData245678910111213141516171819202122[[#This Row],[Date last contacted]],{"April",4;"August",8;"December",12;"February",2;"January",1;"July",7;"June",6;"March",3;"May",5;"November",11;"October",10;"September",9}),1)</f>
        <v>#REF!</v>
      </c>
      <c r="L68" s="170">
        <f>tblData245678910111213141516171819202122[[#This Row],[Projected Premium]]*tblData245678910111213141516171819202122[[#This Row],[Email]]</f>
        <v>0</v>
      </c>
    </row>
    <row r="69" spans="2:12" s="49" customFormat="1" ht="16.2" x14ac:dyDescent="0.3">
      <c r="B69" s="166" t="s">
        <v>645</v>
      </c>
      <c r="C69" s="166" t="s">
        <v>871</v>
      </c>
      <c r="D69" s="166" t="s">
        <v>80</v>
      </c>
      <c r="E69" s="42" t="s">
        <v>648</v>
      </c>
      <c r="F69" s="166">
        <v>2000</v>
      </c>
      <c r="G69" s="167"/>
      <c r="H69" s="20"/>
      <c r="I69" s="20"/>
      <c r="J69" s="53"/>
      <c r="K69" s="176" t="e">
        <f>DATE(#REF!,LOOKUP(tblData245678910111213141516171819202122[[#This Row],[Date last contacted]],{"April",4;"August",8;"December",12;"February",2;"January",1;"July",7;"June",6;"March",3;"May",5;"November",11;"October",10;"September",9}),1)</f>
        <v>#REF!</v>
      </c>
      <c r="L69" s="170">
        <f>tblData245678910111213141516171819202122[[#This Row],[Projected Premium]]*tblData245678910111213141516171819202122[[#This Row],[Email]]</f>
        <v>0</v>
      </c>
    </row>
    <row r="70" spans="2:12" s="49" customFormat="1" ht="16.2" x14ac:dyDescent="0.3">
      <c r="B70" s="166"/>
      <c r="C70" s="166"/>
      <c r="D70" s="166"/>
      <c r="E70" s="166"/>
      <c r="F70" s="166"/>
      <c r="G70" s="167"/>
      <c r="H70" s="20"/>
      <c r="I70" s="20"/>
      <c r="J70" s="53"/>
      <c r="K70" s="176" t="e">
        <f>DATE(#REF!,LOOKUP(tblData245678910111213141516171819202122[[#This Row],[Date last contacted]],{"April",4;"August",8;"December",12;"February",2;"January",1;"July",7;"June",6;"March",3;"May",5;"November",11;"October",10;"September",9}),1)</f>
        <v>#REF!</v>
      </c>
      <c r="L70" s="170">
        <f>tblData245678910111213141516171819202122[[#This Row],[Projected Premium]]*tblData245678910111213141516171819202122[[#This Row],[Email]]</f>
        <v>0</v>
      </c>
    </row>
    <row r="71" spans="2:12" s="49" customFormat="1" ht="16.2" x14ac:dyDescent="0.3">
      <c r="B71" s="166" t="s">
        <v>874</v>
      </c>
      <c r="C71" s="166"/>
      <c r="D71" s="166"/>
      <c r="E71" s="166"/>
      <c r="F71" s="166"/>
      <c r="G71" s="167"/>
      <c r="H71" s="20"/>
      <c r="I71" s="20"/>
      <c r="J71" s="53"/>
      <c r="K71" s="176" t="e">
        <f>DATE(#REF!,LOOKUP(tblData245678910111213141516171819202122[[#This Row],[Date last contacted]],{"April",4;"August",8;"December",12;"February",2;"January",1;"July",7;"June",6;"March",3;"May",5;"November",11;"October",10;"September",9}),1)</f>
        <v>#REF!</v>
      </c>
      <c r="L71" s="170">
        <f>tblData245678910111213141516171819202122[[#This Row],[Projected Premium]]*tblData245678910111213141516171819202122[[#This Row],[Email]]</f>
        <v>0</v>
      </c>
    </row>
    <row r="72" spans="2:12" s="49" customFormat="1" ht="16.2" x14ac:dyDescent="0.3">
      <c r="B72" s="166"/>
      <c r="C72" s="166"/>
      <c r="D72" s="166"/>
      <c r="E72" s="166"/>
      <c r="F72" s="166"/>
      <c r="G72" s="167"/>
      <c r="H72" s="20"/>
      <c r="I72" s="20"/>
      <c r="J72" s="53"/>
      <c r="K72" s="176" t="e">
        <f>DATE(#REF!,LOOKUP(tblData245678910111213141516171819202122[[#This Row],[Date last contacted]],{"April",4;"August",8;"December",12;"February",2;"January",1;"July",7;"June",6;"March",3;"May",5;"November",11;"October",10;"September",9}),1)</f>
        <v>#REF!</v>
      </c>
      <c r="L72" s="170">
        <f>tblData245678910111213141516171819202122[[#This Row],[Projected Premium]]*tblData245678910111213141516171819202122[[#This Row],[Email]]</f>
        <v>0</v>
      </c>
    </row>
    <row r="73" spans="2:12" s="49" customFormat="1" ht="16.2" x14ac:dyDescent="0.3">
      <c r="B73" s="42" t="s">
        <v>875</v>
      </c>
      <c r="C73" s="42" t="s">
        <v>865</v>
      </c>
      <c r="D73" s="42" t="s">
        <v>80</v>
      </c>
      <c r="E73" s="42" t="s">
        <v>84</v>
      </c>
      <c r="F73" s="42">
        <v>1700</v>
      </c>
      <c r="G73" s="43"/>
      <c r="H73" s="60">
        <v>43449</v>
      </c>
      <c r="I73" s="45" t="s">
        <v>434</v>
      </c>
      <c r="J73" s="61"/>
      <c r="K73" s="171" t="e">
        <f>DATE(#REF!,LOOKUP(tblData245678910111213141516171819202122[[#This Row],[Date last contacted]],{"April",4;"August",8;"December",12;"February",2;"January",1;"July",7;"June",6;"March",3;"May",5;"November",11;"October",10;"September",9}),1)</f>
        <v>#REF!</v>
      </c>
      <c r="L73" s="172">
        <f>tblData245678910111213141516171819202122[[#This Row],[Projected Premium]]*tblData245678910111213141516171819202122[[#This Row],[Email]]</f>
        <v>0</v>
      </c>
    </row>
    <row r="74" spans="2:12" s="49" customFormat="1" ht="16.2" x14ac:dyDescent="0.3">
      <c r="B74" s="166"/>
      <c r="C74" s="166"/>
      <c r="D74" s="166"/>
      <c r="E74" s="166"/>
      <c r="F74" s="166"/>
      <c r="G74" s="167"/>
      <c r="H74" s="20"/>
      <c r="I74" s="20"/>
      <c r="J74" s="53"/>
      <c r="K74" s="176" t="e">
        <f>DATE(#REF!,LOOKUP(tblData245678910111213141516171819202122[[#This Row],[Date last contacted]],{"April",4;"August",8;"December",12;"February",2;"January",1;"July",7;"June",6;"March",3;"May",5;"November",11;"October",10;"September",9}),1)</f>
        <v>#REF!</v>
      </c>
      <c r="L74" s="170">
        <f>tblData245678910111213141516171819202122[[#This Row],[Projected Premium]]*tblData245678910111213141516171819202122[[#This Row],[Email]]</f>
        <v>0</v>
      </c>
    </row>
    <row r="75" spans="2:12" s="49" customFormat="1" ht="32.4" x14ac:dyDescent="0.3">
      <c r="B75" s="187" t="s">
        <v>876</v>
      </c>
      <c r="C75" s="166" t="s">
        <v>609</v>
      </c>
      <c r="D75" s="166" t="s">
        <v>80</v>
      </c>
      <c r="E75" s="166" t="s">
        <v>20</v>
      </c>
      <c r="F75" s="166">
        <v>5000</v>
      </c>
      <c r="G75" s="167"/>
      <c r="H75" s="21">
        <v>43462</v>
      </c>
      <c r="I75" s="20" t="s">
        <v>890</v>
      </c>
      <c r="J75" s="53"/>
      <c r="K75" s="176" t="e">
        <f>DATE(#REF!,LOOKUP(tblData245678910111213141516171819202122[[#This Row],[Date last contacted]],{"April",4;"August",8;"December",12;"February",2;"January",1;"July",7;"June",6;"March",3;"May",5;"November",11;"October",10;"September",9}),1)</f>
        <v>#REF!</v>
      </c>
      <c r="L75" s="170">
        <f>tblData245678910111213141516171819202122[[#This Row],[Projected Premium]]*tblData245678910111213141516171819202122[[#This Row],[Email]]</f>
        <v>0</v>
      </c>
    </row>
    <row r="76" spans="2:12" s="49" customFormat="1" ht="16.2" x14ac:dyDescent="0.3">
      <c r="B76" s="166"/>
      <c r="C76" s="166"/>
      <c r="D76" s="166"/>
      <c r="E76" s="166"/>
      <c r="F76" s="166"/>
      <c r="G76" s="167"/>
      <c r="H76" s="20"/>
      <c r="I76" s="20"/>
      <c r="J76" s="53"/>
      <c r="K76" s="176" t="e">
        <f>DATE(#REF!,LOOKUP(tblData245678910111213141516171819202122[[#This Row],[Date last contacted]],{"April",4;"August",8;"December",12;"February",2;"January",1;"July",7;"June",6;"March",3;"May",5;"November",11;"October",10;"September",9}),1)</f>
        <v>#REF!</v>
      </c>
      <c r="L76" s="170">
        <f>tblData245678910111213141516171819202122[[#This Row],[Projected Premium]]*tblData245678910111213141516171819202122[[#This Row],[Email]]</f>
        <v>0</v>
      </c>
    </row>
    <row r="77" spans="2:12" s="49" customFormat="1" ht="16.2" x14ac:dyDescent="0.3">
      <c r="B77" s="166" t="s">
        <v>877</v>
      </c>
      <c r="C77" s="166"/>
      <c r="D77" s="166"/>
      <c r="E77" s="166"/>
      <c r="F77" s="166"/>
      <c r="G77" s="167"/>
      <c r="H77" s="20"/>
      <c r="I77" s="20"/>
      <c r="J77" s="53"/>
      <c r="K77" s="176" t="e">
        <f>DATE(#REF!,LOOKUP(tblData245678910111213141516171819202122[[#This Row],[Date last contacted]],{"April",4;"August",8;"December",12;"February",2;"January",1;"July",7;"June",6;"March",3;"May",5;"November",11;"October",10;"September",9}),1)</f>
        <v>#REF!</v>
      </c>
      <c r="L77" s="170">
        <f>tblData245678910111213141516171819202122[[#This Row],[Projected Premium]]*tblData245678910111213141516171819202122[[#This Row],[Email]]</f>
        <v>0</v>
      </c>
    </row>
    <row r="78" spans="2:12" s="49" customFormat="1" ht="16.2" x14ac:dyDescent="0.3">
      <c r="B78" s="166"/>
      <c r="C78" s="166"/>
      <c r="D78" s="166"/>
      <c r="E78" s="166"/>
      <c r="F78" s="166"/>
      <c r="G78" s="167"/>
      <c r="H78" s="20"/>
      <c r="I78" s="20"/>
      <c r="J78" s="53"/>
      <c r="K78" s="176" t="e">
        <f>DATE(#REF!,LOOKUP(tblData245678910111213141516171819202122[[#This Row],[Date last contacted]],{"April",4;"August",8;"December",12;"February",2;"January",1;"July",7;"June",6;"March",3;"May",5;"November",11;"October",10;"September",9}),1)</f>
        <v>#REF!</v>
      </c>
      <c r="L78" s="170">
        <f>tblData245678910111213141516171819202122[[#This Row],[Projected Premium]]*tblData245678910111213141516171819202122[[#This Row],[Email]]</f>
        <v>0</v>
      </c>
    </row>
    <row r="79" spans="2:12" s="49" customFormat="1" ht="32.4" x14ac:dyDescent="0.3">
      <c r="B79" s="166" t="s">
        <v>878</v>
      </c>
      <c r="C79" s="166" t="s">
        <v>277</v>
      </c>
      <c r="D79" s="166" t="s">
        <v>80</v>
      </c>
      <c r="E79" s="166" t="s">
        <v>20</v>
      </c>
      <c r="F79" s="166">
        <v>50000</v>
      </c>
      <c r="G79" s="167"/>
      <c r="H79" s="21">
        <v>43458</v>
      </c>
      <c r="I79" s="20" t="s">
        <v>879</v>
      </c>
      <c r="J79" s="53"/>
      <c r="K79" s="176" t="e">
        <f>DATE(#REF!,LOOKUP(tblData245678910111213141516171819202122[[#This Row],[Date last contacted]],{"April",4;"August",8;"December",12;"February",2;"January",1;"July",7;"June",6;"March",3;"May",5;"November",11;"October",10;"September",9}),1)</f>
        <v>#REF!</v>
      </c>
      <c r="L79" s="170">
        <f>tblData245678910111213141516171819202122[[#This Row],[Projected Premium]]*tblData245678910111213141516171819202122[[#This Row],[Email]]</f>
        <v>0</v>
      </c>
    </row>
    <row r="80" spans="2:12" s="49" customFormat="1" ht="16.2" x14ac:dyDescent="0.3">
      <c r="B80" s="166"/>
      <c r="C80" s="166"/>
      <c r="D80" s="166"/>
      <c r="E80" s="166"/>
      <c r="F80" s="166"/>
      <c r="G80" s="167"/>
      <c r="H80" s="20"/>
      <c r="I80" s="20"/>
      <c r="J80" s="53"/>
      <c r="K80" s="176" t="e">
        <f>DATE(#REF!,LOOKUP(tblData245678910111213141516171819202122[[#This Row],[Date last contacted]],{"April",4;"August",8;"December",12;"February",2;"January",1;"July",7;"June",6;"March",3;"May",5;"November",11;"October",10;"September",9}),1)</f>
        <v>#REF!</v>
      </c>
      <c r="L80" s="170">
        <f>tblData245678910111213141516171819202122[[#This Row],[Projected Premium]]*tblData245678910111213141516171819202122[[#This Row],[Email]]</f>
        <v>0</v>
      </c>
    </row>
    <row r="81" spans="2:12" s="49" customFormat="1" ht="16.2" x14ac:dyDescent="0.3">
      <c r="B81" s="42" t="s">
        <v>882</v>
      </c>
      <c r="C81" s="42" t="s">
        <v>883</v>
      </c>
      <c r="D81" s="42" t="s">
        <v>626</v>
      </c>
      <c r="E81" s="42" t="s">
        <v>884</v>
      </c>
      <c r="F81" s="42">
        <v>20000</v>
      </c>
      <c r="G81" s="43"/>
      <c r="H81" s="70">
        <v>43457</v>
      </c>
      <c r="I81" s="71" t="s">
        <v>885</v>
      </c>
      <c r="J81" s="72"/>
      <c r="K81" s="171" t="e">
        <f>DATE(#REF!,LOOKUP(tblData245678910111213141516171819202122[[#This Row],[Date last contacted]],{"April",4;"August",8;"December",12;"February",2;"January",1;"July",7;"June",6;"March",3;"May",5;"November",11;"October",10;"September",9}),1)</f>
        <v>#REF!</v>
      </c>
      <c r="L81" s="188">
        <f>tblData245678910111213141516171819202122[[#This Row],[Projected Premium]]*tblData245678910111213141516171819202122[[#This Row],[Email]]</f>
        <v>0</v>
      </c>
    </row>
    <row r="82" spans="2:12" s="49" customFormat="1" ht="16.2" x14ac:dyDescent="0.3">
      <c r="B82" s="166"/>
      <c r="C82" s="166"/>
      <c r="D82" s="166"/>
      <c r="E82" s="166"/>
      <c r="F82" s="166"/>
      <c r="G82" s="167"/>
      <c r="H82" s="20"/>
      <c r="I82" s="20"/>
      <c r="J82" s="53"/>
      <c r="K82" s="176" t="e">
        <f>DATE(#REF!,LOOKUP(tblData245678910111213141516171819202122[[#This Row],[Date last contacted]],{"April",4;"August",8;"December",12;"February",2;"January",1;"July",7;"June",6;"March",3;"May",5;"November",11;"October",10;"September",9}),1)</f>
        <v>#REF!</v>
      </c>
      <c r="L82" s="170">
        <f>tblData245678910111213141516171819202122[[#This Row],[Projected Premium]]*tblData245678910111213141516171819202122[[#This Row],[Email]]</f>
        <v>0</v>
      </c>
    </row>
    <row r="83" spans="2:12" s="49" customFormat="1" ht="32.4" x14ac:dyDescent="0.3">
      <c r="B83" s="166" t="s">
        <v>891</v>
      </c>
      <c r="C83" s="166" t="s">
        <v>447</v>
      </c>
      <c r="D83" s="166" t="s">
        <v>80</v>
      </c>
      <c r="E83" s="166" t="s">
        <v>390</v>
      </c>
      <c r="F83" s="166">
        <v>2500</v>
      </c>
      <c r="G83" s="167"/>
      <c r="H83" s="21">
        <v>43462</v>
      </c>
      <c r="I83" s="20" t="s">
        <v>892</v>
      </c>
      <c r="J83" s="53"/>
      <c r="K83" s="176" t="e">
        <f>DATE(#REF!,LOOKUP(tblData245678910111213141516171819202122[[#This Row],[Date last contacted]],{"April",4;"August",8;"December",12;"February",2;"January",1;"July",7;"June",6;"March",3;"May",5;"November",11;"October",10;"September",9}),1)</f>
        <v>#REF!</v>
      </c>
      <c r="L83" s="170">
        <f>tblData245678910111213141516171819202122[[#This Row],[Projected Premium]]*tblData245678910111213141516171819202122[[#This Row],[Email]]</f>
        <v>0</v>
      </c>
    </row>
    <row r="84" spans="2:12" s="49" customFormat="1" ht="16.2" x14ac:dyDescent="0.3">
      <c r="B84" s="166"/>
      <c r="C84" s="166"/>
      <c r="D84" s="166"/>
      <c r="E84" s="166"/>
      <c r="F84" s="166"/>
      <c r="G84" s="167"/>
      <c r="H84" s="20"/>
      <c r="I84" s="20"/>
      <c r="J84" s="53"/>
      <c r="K84" s="176" t="e">
        <f>DATE(#REF!,LOOKUP(tblData245678910111213141516171819202122[[#This Row],[Date last contacted]],{"April",4;"August",8;"December",12;"February",2;"January",1;"July",7;"June",6;"March",3;"May",5;"November",11;"October",10;"September",9}),1)</f>
        <v>#REF!</v>
      </c>
      <c r="L84" s="170">
        <f>tblData245678910111213141516171819202122[[#This Row],[Projected Premium]]*tblData245678910111213141516171819202122[[#This Row],[Email]]</f>
        <v>0</v>
      </c>
    </row>
    <row r="85" spans="2:12" s="49" customFormat="1" ht="16.2" x14ac:dyDescent="0.3">
      <c r="B85" s="166" t="s">
        <v>891</v>
      </c>
      <c r="C85" s="166" t="s">
        <v>447</v>
      </c>
      <c r="D85" s="166" t="s">
        <v>80</v>
      </c>
      <c r="E85" s="166" t="s">
        <v>893</v>
      </c>
      <c r="F85" s="166">
        <v>5000</v>
      </c>
      <c r="G85" s="167"/>
      <c r="H85" s="21">
        <v>43462</v>
      </c>
      <c r="I85" s="20" t="s">
        <v>894</v>
      </c>
      <c r="J85" s="53"/>
      <c r="K85" s="176" t="e">
        <f>DATE(#REF!,LOOKUP(tblData245678910111213141516171819202122[[#This Row],[Date last contacted]],{"April",4;"August",8;"December",12;"February",2;"January",1;"July",7;"June",6;"March",3;"May",5;"November",11;"October",10;"September",9}),1)</f>
        <v>#REF!</v>
      </c>
      <c r="L85" s="170">
        <f>tblData245678910111213141516171819202122[[#This Row],[Projected Premium]]*tblData245678910111213141516171819202122[[#This Row],[Email]]</f>
        <v>0</v>
      </c>
    </row>
    <row r="86" spans="2:12" s="49" customFormat="1" ht="16.2" x14ac:dyDescent="0.3">
      <c r="B86" s="166"/>
      <c r="C86" s="166"/>
      <c r="D86" s="166"/>
      <c r="E86" s="166"/>
      <c r="F86" s="166"/>
      <c r="G86" s="167"/>
      <c r="H86" s="20"/>
      <c r="I86" s="20"/>
      <c r="J86" s="53"/>
      <c r="K86" s="176" t="e">
        <f>DATE(#REF!,LOOKUP(tblData245678910111213141516171819202122[[#This Row],[Date last contacted]],{"April",4;"August",8;"December",12;"February",2;"January",1;"July",7;"June",6;"March",3;"May",5;"November",11;"October",10;"September",9}),1)</f>
        <v>#REF!</v>
      </c>
      <c r="L86" s="170">
        <f>tblData245678910111213141516171819202122[[#This Row],[Projected Premium]]*tblData245678910111213141516171819202122[[#This Row],[Email]]</f>
        <v>0</v>
      </c>
    </row>
    <row r="87" spans="2:12" s="49" customFormat="1" ht="32.4" x14ac:dyDescent="0.3">
      <c r="B87" s="166" t="s">
        <v>895</v>
      </c>
      <c r="C87" s="166" t="s">
        <v>896</v>
      </c>
      <c r="D87" s="166" t="s">
        <v>591</v>
      </c>
      <c r="E87" s="166" t="s">
        <v>897</v>
      </c>
      <c r="F87" s="166">
        <v>3000</v>
      </c>
      <c r="G87" s="167"/>
      <c r="H87" s="21">
        <v>43465</v>
      </c>
      <c r="I87" s="20" t="s">
        <v>898</v>
      </c>
      <c r="J87" s="53"/>
      <c r="K87" s="176" t="e">
        <f>DATE(#REF!,LOOKUP(tblData245678910111213141516171819202122[[#This Row],[Date last contacted]],{"April",4;"August",8;"December",12;"February",2;"January",1;"July",7;"June",6;"March",3;"May",5;"November",11;"October",10;"September",9}),1)</f>
        <v>#REF!</v>
      </c>
      <c r="L87" s="170">
        <f>tblData245678910111213141516171819202122[[#This Row],[Projected Premium]]*tblData245678910111213141516171819202122[[#This Row],[Email]]</f>
        <v>0</v>
      </c>
    </row>
    <row r="88" spans="2:12" s="49" customFormat="1" ht="16.2" x14ac:dyDescent="0.3">
      <c r="B88" s="166"/>
      <c r="C88" s="166"/>
      <c r="D88" s="166"/>
      <c r="E88" s="166"/>
      <c r="F88" s="166"/>
      <c r="G88" s="167"/>
      <c r="H88" s="20"/>
      <c r="I88" s="20"/>
      <c r="J88" s="53"/>
      <c r="K88" s="176" t="e">
        <f>DATE(#REF!,LOOKUP(tblData245678910111213141516171819202122[[#This Row],[Date last contacted]],{"April",4;"August",8;"December",12;"February",2;"January",1;"July",7;"June",6;"March",3;"May",5;"November",11;"October",10;"September",9}),1)</f>
        <v>#REF!</v>
      </c>
      <c r="L88" s="170">
        <f>tblData245678910111213141516171819202122[[#This Row],[Projected Premium]]*tblData245678910111213141516171819202122[[#This Row],[Email]]</f>
        <v>0</v>
      </c>
    </row>
    <row r="89" spans="2:12" s="49" customFormat="1" ht="16.2" x14ac:dyDescent="0.3">
      <c r="B89" s="166" t="s">
        <v>899</v>
      </c>
      <c r="C89" s="166"/>
      <c r="D89" s="166"/>
      <c r="E89" s="166"/>
      <c r="F89" s="166"/>
      <c r="G89" s="167"/>
      <c r="H89" s="20"/>
      <c r="I89" s="20"/>
      <c r="J89" s="53"/>
      <c r="K89" s="176" t="e">
        <f>DATE(#REF!,LOOKUP(tblData245678910111213141516171819202122[[#This Row],[Date last contacted]],{"April",4;"August",8;"December",12;"February",2;"January",1;"July",7;"June",6;"March",3;"May",5;"November",11;"October",10;"September",9}),1)</f>
        <v>#REF!</v>
      </c>
      <c r="L89" s="170">
        <f>tblData245678910111213141516171819202122[[#This Row],[Projected Premium]]*tblData245678910111213141516171819202122[[#This Row],[Email]]</f>
        <v>0</v>
      </c>
    </row>
    <row r="90" spans="2:12" s="49" customFormat="1" ht="16.2" x14ac:dyDescent="0.3">
      <c r="B90" s="166"/>
      <c r="C90" s="166"/>
      <c r="D90" s="166"/>
      <c r="E90" s="166"/>
      <c r="F90" s="166"/>
      <c r="G90" s="167"/>
      <c r="H90" s="20"/>
      <c r="I90" s="20"/>
      <c r="J90" s="53"/>
      <c r="K90" s="176" t="e">
        <f>DATE(#REF!,LOOKUP(tblData245678910111213141516171819202122[[#This Row],[Date last contacted]],{"April",4;"August",8;"December",12;"February",2;"January",1;"July",7;"June",6;"March",3;"May",5;"November",11;"October",10;"September",9}),1)</f>
        <v>#REF!</v>
      </c>
      <c r="L90" s="170">
        <f>tblData245678910111213141516171819202122[[#This Row],[Projected Premium]]*tblData245678910111213141516171819202122[[#This Row],[Email]]</f>
        <v>0</v>
      </c>
    </row>
    <row r="91" spans="2:12" s="49" customFormat="1" ht="16.2" x14ac:dyDescent="0.3">
      <c r="B91" s="166" t="s">
        <v>900</v>
      </c>
      <c r="C91" s="166" t="s">
        <v>900</v>
      </c>
      <c r="D91" s="166" t="s">
        <v>901</v>
      </c>
      <c r="E91" s="166" t="s">
        <v>53</v>
      </c>
      <c r="F91" s="166">
        <v>570</v>
      </c>
      <c r="G91" s="167"/>
      <c r="H91" s="21">
        <v>43468</v>
      </c>
      <c r="I91" s="20" t="s">
        <v>196</v>
      </c>
      <c r="J91" s="53"/>
      <c r="K91" s="176" t="e">
        <f>DATE(#REF!,LOOKUP(tblData245678910111213141516171819202122[[#This Row],[Date last contacted]],{"April",4;"August",8;"December",12;"February",2;"January",1;"July",7;"June",6;"March",3;"May",5;"November",11;"October",10;"September",9}),1)</f>
        <v>#REF!</v>
      </c>
      <c r="L91" s="170">
        <f>tblData245678910111213141516171819202122[[#This Row],[Projected Premium]]*tblData245678910111213141516171819202122[[#This Row],[Email]]</f>
        <v>0</v>
      </c>
    </row>
    <row r="92" spans="2:12" s="49" customFormat="1" ht="16.2" x14ac:dyDescent="0.3">
      <c r="B92" s="166"/>
      <c r="C92" s="166"/>
      <c r="D92" s="166"/>
      <c r="E92" s="166"/>
      <c r="F92" s="166"/>
      <c r="G92" s="167"/>
      <c r="H92" s="20"/>
      <c r="I92" s="20"/>
      <c r="J92" s="53"/>
      <c r="K92" s="176" t="e">
        <f>DATE(#REF!,LOOKUP(tblData245678910111213141516171819202122[[#This Row],[Date last contacted]],{"April",4;"August",8;"December",12;"February",2;"January",1;"July",7;"June",6;"March",3;"May",5;"November",11;"October",10;"September",9}),1)</f>
        <v>#REF!</v>
      </c>
      <c r="L92" s="170">
        <f>tblData245678910111213141516171819202122[[#This Row],[Projected Premium]]*tblData245678910111213141516171819202122[[#This Row],[Email]]</f>
        <v>0</v>
      </c>
    </row>
    <row r="93" spans="2:12" s="49" customFormat="1" ht="16.2" x14ac:dyDescent="0.3">
      <c r="B93" s="166"/>
      <c r="C93" s="166"/>
      <c r="D93" s="166"/>
      <c r="E93" s="166"/>
      <c r="F93" s="166"/>
      <c r="G93" s="167"/>
      <c r="H93" s="20"/>
      <c r="I93" s="20"/>
      <c r="J93" s="53"/>
      <c r="K93" s="176" t="e">
        <f>DATE(#REF!,LOOKUP(tblData245678910111213141516171819202122[[#This Row],[Date last contacted]],{"April",4;"August",8;"December",12;"February",2;"January",1;"July",7;"June",6;"March",3;"May",5;"November",11;"October",10;"September",9}),1)</f>
        <v>#REF!</v>
      </c>
      <c r="L93" s="170">
        <f>tblData245678910111213141516171819202122[[#This Row],[Projected Premium]]*tblData245678910111213141516171819202122[[#This Row],[Email]]</f>
        <v>0</v>
      </c>
    </row>
    <row r="94" spans="2:12" s="49" customFormat="1" ht="16.2" x14ac:dyDescent="0.3">
      <c r="B94" s="166"/>
      <c r="C94" s="166"/>
      <c r="D94" s="166"/>
      <c r="E94" s="166"/>
      <c r="F94" s="166"/>
      <c r="G94" s="167"/>
      <c r="H94" s="20"/>
      <c r="I94" s="20"/>
      <c r="J94" s="53"/>
      <c r="K94" s="176" t="e">
        <f>DATE(#REF!,LOOKUP(tblData245678910111213141516171819202122[[#This Row],[Date last contacted]],{"April",4;"August",8;"December",12;"February",2;"January",1;"July",7;"June",6;"March",3;"May",5;"November",11;"October",10;"September",9}),1)</f>
        <v>#REF!</v>
      </c>
      <c r="L94" s="170">
        <f>tblData245678910111213141516171819202122[[#This Row],[Projected Premium]]*tblData245678910111213141516171819202122[[#This Row],[Email]]</f>
        <v>0</v>
      </c>
    </row>
    <row r="95" spans="2:12" s="49" customFormat="1" ht="16.2" x14ac:dyDescent="0.3">
      <c r="B95" s="166"/>
      <c r="C95" s="166"/>
      <c r="D95" s="166"/>
      <c r="E95" s="166"/>
      <c r="F95" s="166"/>
      <c r="G95" s="167"/>
      <c r="H95" s="20"/>
      <c r="I95" s="20"/>
      <c r="J95" s="53"/>
      <c r="K95" s="176" t="e">
        <f>DATE(#REF!,LOOKUP(tblData245678910111213141516171819202122[[#This Row],[Date last contacted]],{"April",4;"August",8;"December",12;"February",2;"January",1;"July",7;"June",6;"March",3;"May",5;"November",11;"October",10;"September",9}),1)</f>
        <v>#REF!</v>
      </c>
      <c r="L95" s="170">
        <f>tblData245678910111213141516171819202122[[#This Row],[Projected Premium]]*tblData245678910111213141516171819202122[[#This Row],[Email]]</f>
        <v>0</v>
      </c>
    </row>
    <row r="96" spans="2:12" ht="16.2" x14ac:dyDescent="0.3">
      <c r="B96" s="8" t="s">
        <v>2</v>
      </c>
      <c r="C96" s="8"/>
      <c r="D96" s="8"/>
      <c r="E96" s="7"/>
      <c r="F96" s="7">
        <f>SUBTOTAL(109,tblData245678910111213141516171819202122[Projected Premium])</f>
        <v>263401</v>
      </c>
      <c r="G96" s="20"/>
      <c r="H96" s="8"/>
      <c r="I96" s="20"/>
      <c r="J96" s="8"/>
      <c r="K96" s="12"/>
      <c r="L96" s="12"/>
    </row>
    <row r="97" spans="2:12" ht="16.2" x14ac:dyDescent="0.3">
      <c r="B97" s="136"/>
      <c r="C97" s="136"/>
      <c r="D97" s="136"/>
      <c r="E97" s="136"/>
      <c r="F97" s="136"/>
      <c r="G97" s="115"/>
      <c r="H97" s="136"/>
      <c r="I97" s="115"/>
      <c r="J97" s="136"/>
      <c r="K97" s="136"/>
      <c r="L97"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02B2A-4792-48C9-833B-DEE7F0D075D4}">
  <sheetPr>
    <tabColor theme="4"/>
    <pageSetUpPr autoPageBreaks="0" fitToPage="1"/>
  </sheetPr>
  <dimension ref="B1:L92"/>
  <sheetViews>
    <sheetView showGridLines="0" topLeftCell="A73" workbookViewId="0">
      <selection activeCell="B88" sqref="B88"/>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ht="16.2" x14ac:dyDescent="0.3">
      <c r="B9" s="18"/>
      <c r="C9" s="18"/>
      <c r="D9" s="18"/>
      <c r="E9" s="18"/>
      <c r="F9" s="18"/>
      <c r="G9" s="19"/>
      <c r="H9" s="20"/>
      <c r="I9" s="20"/>
      <c r="J9" s="53"/>
      <c r="K9" s="169" t="e">
        <f>DATE(#REF!,LOOKUP(tblData2456789101112131415161718192021[[#This Row],[Date last contacted]],{"April",4;"August",8;"December",12;"February",2;"January",1;"July",7;"June",6;"March",3;"May",5;"November",11;"October",10;"September",9}),1)</f>
        <v>#REF!</v>
      </c>
      <c r="L9" s="170">
        <f>tblData2456789101112131415161718192021[[#This Row],[Projected Premium]]*tblData2456789101112131415161718192021[[#This Row],[Email]]</f>
        <v>0</v>
      </c>
    </row>
    <row r="10" spans="2:12" ht="16.2" x14ac:dyDescent="0.3">
      <c r="B10" s="18" t="s">
        <v>645</v>
      </c>
      <c r="C10" s="18" t="s">
        <v>646</v>
      </c>
      <c r="D10" s="18" t="s">
        <v>80</v>
      </c>
      <c r="E10" s="18" t="s">
        <v>648</v>
      </c>
      <c r="F10" s="18">
        <v>5000</v>
      </c>
      <c r="G10" s="19"/>
      <c r="H10" s="21">
        <v>43340</v>
      </c>
      <c r="I10" s="20" t="s">
        <v>372</v>
      </c>
      <c r="J10" s="53"/>
      <c r="K10" s="169" t="e">
        <f>DATE(#REF!,LOOKUP(tblData2456789101112131415161718192021[[#This Row],[Date last contacted]],{"April",4;"August",8;"December",12;"February",2;"January",1;"July",7;"June",6;"March",3;"May",5;"November",11;"October",10;"September",9}),1)</f>
        <v>#REF!</v>
      </c>
      <c r="L10" s="170">
        <f>tblData2456789101112131415161718192021[[#This Row],[Projected Premium]]*tblData2456789101112131415161718192021[[#This Row],[Email]]</f>
        <v>0</v>
      </c>
    </row>
    <row r="11" spans="2:12" ht="16.2" x14ac:dyDescent="0.3">
      <c r="B11" s="18"/>
      <c r="C11" s="18"/>
      <c r="D11" s="18"/>
      <c r="E11" s="18"/>
      <c r="F11" s="18"/>
      <c r="G11" s="19"/>
      <c r="H11" s="20"/>
      <c r="I11" s="20"/>
      <c r="J11" s="53"/>
      <c r="K11" s="169" t="e">
        <f>DATE(#REF!,LOOKUP(tblData2456789101112131415161718192021[[#This Row],[Date last contacted]],{"April",4;"August",8;"December",12;"February",2;"January",1;"July",7;"June",6;"March",3;"May",5;"November",11;"October",10;"September",9}),1)</f>
        <v>#REF!</v>
      </c>
      <c r="L11" s="170">
        <f>tblData2456789101112131415161718192021[[#This Row],[Projected Premium]]*tblData2456789101112131415161718192021[[#This Row],[Email]]</f>
        <v>0</v>
      </c>
    </row>
    <row r="12" spans="2:12" ht="48.6" x14ac:dyDescent="0.3">
      <c r="B12" s="18" t="s">
        <v>654</v>
      </c>
      <c r="C12" s="18" t="s">
        <v>655</v>
      </c>
      <c r="D12" s="18" t="s">
        <v>98</v>
      </c>
      <c r="E12" s="18" t="s">
        <v>475</v>
      </c>
      <c r="F12" s="18">
        <v>6000</v>
      </c>
      <c r="G12" s="19"/>
      <c r="H12" s="21">
        <v>43398</v>
      </c>
      <c r="I12" s="20" t="s">
        <v>817</v>
      </c>
      <c r="J12" s="53"/>
      <c r="K12" s="169" t="e">
        <f>DATE(#REF!,LOOKUP(tblData2456789101112131415161718192021[[#This Row],[Date last contacted]],{"April",4;"August",8;"December",12;"February",2;"January",1;"July",7;"June",6;"March",3;"May",5;"November",11;"October",10;"September",9}),1)</f>
        <v>#REF!</v>
      </c>
      <c r="L12" s="170">
        <f>tblData2456789101112131415161718192021[[#This Row],[Projected Premium]]*tblData2456789101112131415161718192021[[#This Row],[Email]]</f>
        <v>0</v>
      </c>
    </row>
    <row r="13" spans="2:12" ht="16.2" x14ac:dyDescent="0.3">
      <c r="B13" s="18"/>
      <c r="C13" s="18"/>
      <c r="D13" s="18"/>
      <c r="E13" s="18"/>
      <c r="F13" s="18"/>
      <c r="G13" s="19"/>
      <c r="H13" s="20"/>
      <c r="I13" s="20"/>
      <c r="J13" s="53"/>
      <c r="K13" s="169" t="e">
        <f>DATE(#REF!,LOOKUP(tblData2456789101112131415161718192021[[#This Row],[Date last contacted]],{"April",4;"August",8;"December",12;"February",2;"January",1;"July",7;"June",6;"March",3;"May",5;"November",11;"October",10;"September",9}),1)</f>
        <v>#REF!</v>
      </c>
      <c r="L13" s="170">
        <f>tblData2456789101112131415161718192021[[#This Row],[Projected Premium]]*tblData2456789101112131415161718192021[[#This Row],[Email]]</f>
        <v>0</v>
      </c>
    </row>
    <row r="14" spans="2:12" s="165" customFormat="1" ht="16.2" x14ac:dyDescent="0.3">
      <c r="B14" s="158"/>
      <c r="C14" s="158"/>
      <c r="D14" s="158"/>
      <c r="E14" s="158"/>
      <c r="F14" s="158"/>
      <c r="G14" s="159"/>
      <c r="H14" s="20"/>
      <c r="I14" s="20"/>
      <c r="J14" s="53"/>
      <c r="K14" s="175" t="e">
        <f>DATE(#REF!,LOOKUP(tblData2456789101112131415161718192021[[#This Row],[Date last contacted]],{"April",4;"August",8;"December",12;"February",2;"January",1;"July",7;"June",6;"March",3;"May",5;"November",11;"October",10;"September",9}),1)</f>
        <v>#REF!</v>
      </c>
      <c r="L14" s="170">
        <f>tblData2456789101112131415161718192021[[#This Row],[Projected Premium]]*tblData2456789101112131415161718192021[[#This Row],[Email]]</f>
        <v>0</v>
      </c>
    </row>
    <row r="15" spans="2:12" s="165" customFormat="1" ht="48.6" x14ac:dyDescent="0.3">
      <c r="B15" s="158" t="s">
        <v>667</v>
      </c>
      <c r="C15" s="158" t="s">
        <v>667</v>
      </c>
      <c r="D15" s="158" t="s">
        <v>668</v>
      </c>
      <c r="E15" s="158" t="s">
        <v>669</v>
      </c>
      <c r="F15" s="158">
        <v>8000</v>
      </c>
      <c r="G15" s="159"/>
      <c r="H15" s="21">
        <v>43321</v>
      </c>
      <c r="I15" s="20" t="s">
        <v>670</v>
      </c>
      <c r="J15" s="53"/>
      <c r="K15" s="175" t="e">
        <f>DATE(#REF!,LOOKUP(tblData2456789101112131415161718192021[[#This Row],[Date last contacted]],{"April",4;"August",8;"December",12;"February",2;"January",1;"July",7;"June",6;"March",3;"May",5;"November",11;"October",10;"September",9}),1)</f>
        <v>#REF!</v>
      </c>
      <c r="L15" s="170">
        <f>tblData2456789101112131415161718192021[[#This Row],[Projected Premium]]*tblData2456789101112131415161718192021[[#This Row],[Email]]</f>
        <v>0</v>
      </c>
    </row>
    <row r="16" spans="2:12" s="165" customFormat="1" ht="16.2" x14ac:dyDescent="0.3">
      <c r="B16" s="158"/>
      <c r="C16" s="158"/>
      <c r="D16" s="158"/>
      <c r="E16" s="158"/>
      <c r="F16" s="158"/>
      <c r="G16" s="159"/>
      <c r="H16" s="20"/>
      <c r="I16" s="20"/>
      <c r="J16" s="53"/>
      <c r="K16" s="175" t="e">
        <f>DATE(#REF!,LOOKUP(tblData2456789101112131415161718192021[[#This Row],[Date last contacted]],{"April",4;"August",8;"December",12;"February",2;"January",1;"July",7;"June",6;"March",3;"May",5;"November",11;"October",10;"September",9}),1)</f>
        <v>#REF!</v>
      </c>
      <c r="L16" s="170">
        <f>tblData2456789101112131415161718192021[[#This Row],[Projected Premium]]*tblData2456789101112131415161718192021[[#This Row],[Email]]</f>
        <v>0</v>
      </c>
    </row>
    <row r="17" spans="2:12" ht="16.2" x14ac:dyDescent="0.3">
      <c r="B17" s="18"/>
      <c r="C17" s="18"/>
      <c r="D17" s="18"/>
      <c r="E17" s="18"/>
      <c r="F17" s="18"/>
      <c r="G17" s="19"/>
      <c r="H17" s="20"/>
      <c r="I17" s="20"/>
      <c r="J17" s="53"/>
      <c r="K17" s="169" t="e">
        <f>DATE(#REF!,LOOKUP(tblData2456789101112131415161718192021[[#This Row],[Date last contacted]],{"April",4;"August",8;"December",12;"February",2;"January",1;"July",7;"June",6;"March",3;"May",5;"November",11;"October",10;"September",9}),1)</f>
        <v>#REF!</v>
      </c>
      <c r="L17" s="170">
        <f>tblData2456789101112131415161718192021[[#This Row],[Projected Premium]]*tblData2456789101112131415161718192021[[#This Row],[Email]]</f>
        <v>0</v>
      </c>
    </row>
    <row r="18" spans="2:12" ht="64.8" x14ac:dyDescent="0.3">
      <c r="B18" s="18" t="s">
        <v>687</v>
      </c>
      <c r="C18" s="18" t="s">
        <v>688</v>
      </c>
      <c r="D18" s="18" t="s">
        <v>626</v>
      </c>
      <c r="E18" s="18" t="s">
        <v>689</v>
      </c>
      <c r="F18" s="18">
        <v>5000</v>
      </c>
      <c r="G18" s="19"/>
      <c r="H18" s="21">
        <v>43353</v>
      </c>
      <c r="I18" s="20" t="s">
        <v>758</v>
      </c>
      <c r="J18" s="53"/>
      <c r="K18" s="169" t="e">
        <f>DATE(#REF!,LOOKUP(tblData2456789101112131415161718192021[[#This Row],[Date last contacted]],{"April",4;"August",8;"December",12;"February",2;"January",1;"July",7;"June",6;"March",3;"May",5;"November",11;"October",10;"September",9}),1)</f>
        <v>#REF!</v>
      </c>
      <c r="L18" s="170">
        <f>tblData2456789101112131415161718192021[[#This Row],[Projected Premium]]*tblData2456789101112131415161718192021[[#This Row],[Email]]</f>
        <v>0</v>
      </c>
    </row>
    <row r="19" spans="2:12" ht="16.2" x14ac:dyDescent="0.3">
      <c r="B19" s="18"/>
      <c r="C19" s="18"/>
      <c r="D19" s="18"/>
      <c r="E19" s="18"/>
      <c r="F19" s="18"/>
      <c r="G19" s="19"/>
      <c r="H19" s="20"/>
      <c r="I19" s="20"/>
      <c r="J19" s="53"/>
      <c r="K19" s="169" t="e">
        <f>DATE(#REF!,LOOKUP(tblData2456789101112131415161718192021[[#This Row],[Date last contacted]],{"April",4;"August",8;"December",12;"February",2;"January",1;"July",7;"June",6;"March",3;"May",5;"November",11;"October",10;"September",9}),1)</f>
        <v>#REF!</v>
      </c>
      <c r="L19" s="170">
        <f>tblData2456789101112131415161718192021[[#This Row],[Projected Premium]]*tblData2456789101112131415161718192021[[#This Row],[Email]]</f>
        <v>0</v>
      </c>
    </row>
    <row r="20" spans="2:12" ht="16.2" x14ac:dyDescent="0.3">
      <c r="B20" s="18"/>
      <c r="C20" s="18"/>
      <c r="D20" s="18"/>
      <c r="E20" s="18"/>
      <c r="F20" s="18"/>
      <c r="G20" s="19"/>
      <c r="H20" s="20"/>
      <c r="I20" s="20"/>
      <c r="J20" s="53"/>
      <c r="K20" s="169" t="e">
        <f>DATE(#REF!,LOOKUP(tblData2456789101112131415161718192021[[#This Row],[Date last contacted]],{"April",4;"August",8;"December",12;"February",2;"January",1;"July",7;"June",6;"March",3;"May",5;"November",11;"October",10;"September",9}),1)</f>
        <v>#REF!</v>
      </c>
      <c r="L20" s="170">
        <f>tblData2456789101112131415161718192021[[#This Row],[Projected Premium]]*tblData2456789101112131415161718192021[[#This Row],[Email]]</f>
        <v>0</v>
      </c>
    </row>
    <row r="21" spans="2:12" ht="16.2" x14ac:dyDescent="0.3">
      <c r="B21" s="18" t="s">
        <v>693</v>
      </c>
      <c r="C21" s="18" t="s">
        <v>694</v>
      </c>
      <c r="D21" s="18" t="s">
        <v>80</v>
      </c>
      <c r="E21" s="18" t="s">
        <v>485</v>
      </c>
      <c r="F21" s="18">
        <v>5000</v>
      </c>
      <c r="G21" s="19"/>
      <c r="H21" s="20" t="s">
        <v>695</v>
      </c>
      <c r="I21" s="20" t="s">
        <v>711</v>
      </c>
      <c r="J21" s="53"/>
      <c r="K21" s="169" t="e">
        <f>DATE(#REF!,LOOKUP(tblData2456789101112131415161718192021[[#This Row],[Date last contacted]],{"April",4;"August",8;"December",12;"February",2;"January",1;"July",7;"June",6;"March",3;"May",5;"November",11;"October",10;"September",9}),1)</f>
        <v>#REF!</v>
      </c>
      <c r="L21" s="170">
        <f>tblData2456789101112131415161718192021[[#This Row],[Projected Premium]]*tblData2456789101112131415161718192021[[#This Row],[Email]]</f>
        <v>0</v>
      </c>
    </row>
    <row r="22" spans="2:12" ht="16.2" x14ac:dyDescent="0.3">
      <c r="B22" s="18"/>
      <c r="C22" s="18"/>
      <c r="D22" s="18"/>
      <c r="E22" s="18"/>
      <c r="F22" s="18"/>
      <c r="G22" s="19"/>
      <c r="H22" s="20"/>
      <c r="I22" s="20"/>
      <c r="J22" s="53"/>
      <c r="K22" s="169" t="e">
        <f>DATE(#REF!,LOOKUP(tblData2456789101112131415161718192021[[#This Row],[Date last contacted]],{"April",4;"August",8;"December",12;"February",2;"January",1;"July",7;"June",6;"March",3;"May",5;"November",11;"October",10;"September",9}),1)</f>
        <v>#REF!</v>
      </c>
      <c r="L22" s="170">
        <f>tblData2456789101112131415161718192021[[#This Row],[Projected Premium]]*tblData2456789101112131415161718192021[[#This Row],[Email]]</f>
        <v>0</v>
      </c>
    </row>
    <row r="23" spans="2:12" ht="16.2" x14ac:dyDescent="0.3">
      <c r="B23" s="18"/>
      <c r="C23" s="18"/>
      <c r="D23" s="18"/>
      <c r="E23" s="18"/>
      <c r="F23" s="18"/>
      <c r="G23" s="19"/>
      <c r="H23" s="20"/>
      <c r="I23" s="20"/>
      <c r="J23" s="53"/>
      <c r="K23" s="169" t="e">
        <f>DATE(#REF!,LOOKUP(tblData2456789101112131415161718192021[[#This Row],[Date last contacted]],{"April",4;"August",8;"December",12;"February",2;"January",1;"July",7;"June",6;"March",3;"May",5;"November",11;"October",10;"September",9}),1)</f>
        <v>#REF!</v>
      </c>
      <c r="L23" s="170">
        <f>tblData2456789101112131415161718192021[[#This Row],[Projected Premium]]*tblData2456789101112131415161718192021[[#This Row],[Email]]</f>
        <v>0</v>
      </c>
    </row>
    <row r="24" spans="2:12" ht="16.2" x14ac:dyDescent="0.3">
      <c r="B24" s="18"/>
      <c r="C24" s="18"/>
      <c r="D24" s="18"/>
      <c r="E24" s="18"/>
      <c r="F24" s="18"/>
      <c r="G24" s="19"/>
      <c r="H24" s="20"/>
      <c r="I24" s="20"/>
      <c r="J24" s="53"/>
      <c r="K24" s="169" t="e">
        <f>DATE(#REF!,LOOKUP(tblData2456789101112131415161718192021[[#This Row],[Date last contacted]],{"April",4;"August",8;"December",12;"February",2;"January",1;"July",7;"June",6;"March",3;"May",5;"November",11;"October",10;"September",9}),1)</f>
        <v>#REF!</v>
      </c>
      <c r="L24" s="170">
        <f>tblData2456789101112131415161718192021[[#This Row],[Projected Premium]]*tblData2456789101112131415161718192021[[#This Row],[Email]]</f>
        <v>0</v>
      </c>
    </row>
    <row r="25" spans="2:12" ht="32.4" x14ac:dyDescent="0.3">
      <c r="B25" s="18" t="s">
        <v>770</v>
      </c>
      <c r="C25" s="18" t="s">
        <v>771</v>
      </c>
      <c r="D25" s="18" t="s">
        <v>132</v>
      </c>
      <c r="E25" s="18" t="s">
        <v>454</v>
      </c>
      <c r="F25" s="18">
        <v>8000</v>
      </c>
      <c r="G25" s="19"/>
      <c r="H25" s="21">
        <v>43361</v>
      </c>
      <c r="I25" s="20" t="s">
        <v>772</v>
      </c>
      <c r="J25" s="53"/>
      <c r="K25" s="169" t="e">
        <f>DATE(#REF!,LOOKUP(tblData2456789101112131415161718192021[[#This Row],[Date last contacted]],{"April",4;"August",8;"December",12;"February",2;"January",1;"July",7;"June",6;"March",3;"May",5;"November",11;"October",10;"September",9}),1)</f>
        <v>#REF!</v>
      </c>
      <c r="L25" s="170">
        <f>tblData2456789101112131415161718192021[[#This Row],[Projected Premium]]*tblData2456789101112131415161718192021[[#This Row],[Email]]</f>
        <v>0</v>
      </c>
    </row>
    <row r="26" spans="2:12" ht="16.2" x14ac:dyDescent="0.3">
      <c r="B26" s="18"/>
      <c r="C26" s="18"/>
      <c r="D26" s="18"/>
      <c r="E26" s="18"/>
      <c r="F26" s="18"/>
      <c r="G26" s="19"/>
      <c r="H26" s="20"/>
      <c r="I26" s="20"/>
      <c r="J26" s="53"/>
      <c r="K26" s="169" t="e">
        <f>DATE(#REF!,LOOKUP(tblData2456789101112131415161718192021[[#This Row],[Date last contacted]],{"April",4;"August",8;"December",12;"February",2;"January",1;"July",7;"June",6;"March",3;"May",5;"November",11;"October",10;"September",9}),1)</f>
        <v>#REF!</v>
      </c>
      <c r="L26" s="170">
        <f>tblData2456789101112131415161718192021[[#This Row],[Projected Premium]]*tblData2456789101112131415161718192021[[#This Row],[Email]]</f>
        <v>0</v>
      </c>
    </row>
    <row r="27" spans="2:12" ht="16.2" x14ac:dyDescent="0.3">
      <c r="B27" s="18" t="s">
        <v>773</v>
      </c>
      <c r="C27" s="18" t="s">
        <v>655</v>
      </c>
      <c r="D27" s="18" t="s">
        <v>80</v>
      </c>
      <c r="E27" s="18" t="s">
        <v>774</v>
      </c>
      <c r="F27" s="18">
        <v>1131</v>
      </c>
      <c r="G27" s="19"/>
      <c r="H27" s="21">
        <v>43361</v>
      </c>
      <c r="I27" s="20" t="s">
        <v>775</v>
      </c>
      <c r="J27" s="53"/>
      <c r="K27" s="169" t="e">
        <f>DATE(#REF!,LOOKUP(tblData2456789101112131415161718192021[[#This Row],[Date last contacted]],{"April",4;"August",8;"December",12;"February",2;"January",1;"July",7;"June",6;"March",3;"May",5;"November",11;"October",10;"September",9}),1)</f>
        <v>#REF!</v>
      </c>
      <c r="L27" s="170">
        <f>tblData2456789101112131415161718192021[[#This Row],[Projected Premium]]*tblData2456789101112131415161718192021[[#This Row],[Email]]</f>
        <v>0</v>
      </c>
    </row>
    <row r="28" spans="2:12" ht="16.2" x14ac:dyDescent="0.3">
      <c r="B28" s="18"/>
      <c r="C28" s="18"/>
      <c r="D28" s="18"/>
      <c r="E28" s="18"/>
      <c r="F28" s="18"/>
      <c r="G28" s="19"/>
      <c r="H28" s="20"/>
      <c r="I28" s="20"/>
      <c r="J28" s="53"/>
      <c r="K28" s="169" t="e">
        <f>DATE(#REF!,LOOKUP(tblData2456789101112131415161718192021[[#This Row],[Date last contacted]],{"April",4;"August",8;"December",12;"February",2;"January",1;"July",7;"June",6;"March",3;"May",5;"November",11;"October",10;"September",9}),1)</f>
        <v>#REF!</v>
      </c>
      <c r="L28" s="170">
        <f>tblData2456789101112131415161718192021[[#This Row],[Projected Premium]]*tblData2456789101112131415161718192021[[#This Row],[Email]]</f>
        <v>0</v>
      </c>
    </row>
    <row r="29" spans="2:12" ht="16.2" x14ac:dyDescent="0.3">
      <c r="B29" s="18" t="s">
        <v>778</v>
      </c>
      <c r="C29" s="18" t="s">
        <v>779</v>
      </c>
      <c r="D29" s="18" t="s">
        <v>12</v>
      </c>
      <c r="E29" s="18" t="s">
        <v>28</v>
      </c>
      <c r="F29" s="18">
        <v>4000</v>
      </c>
      <c r="G29" s="19"/>
      <c r="H29" s="21">
        <v>43390</v>
      </c>
      <c r="I29" s="20" t="s">
        <v>798</v>
      </c>
      <c r="J29" s="53"/>
      <c r="K29" s="169" t="e">
        <f>DATE(#REF!,LOOKUP(tblData2456789101112131415161718192021[[#This Row],[Date last contacted]],{"April",4;"August",8;"December",12;"February",2;"January",1;"July",7;"June",6;"March",3;"May",5;"November",11;"October",10;"September",9}),1)</f>
        <v>#REF!</v>
      </c>
      <c r="L29" s="170">
        <f>tblData2456789101112131415161718192021[[#This Row],[Projected Premium]]*tblData2456789101112131415161718192021[[#This Row],[Email]]</f>
        <v>0</v>
      </c>
    </row>
    <row r="30" spans="2:12" ht="16.2" x14ac:dyDescent="0.3">
      <c r="B30" s="18"/>
      <c r="C30" s="18"/>
      <c r="D30" s="18"/>
      <c r="E30" s="18"/>
      <c r="F30" s="18"/>
      <c r="G30" s="19"/>
      <c r="H30" s="20"/>
      <c r="I30" s="20"/>
      <c r="J30" s="53"/>
      <c r="K30" s="169" t="e">
        <f>DATE(#REF!,LOOKUP(tblData2456789101112131415161718192021[[#This Row],[Date last contacted]],{"April",4;"August",8;"December",12;"February",2;"January",1;"July",7;"June",6;"March",3;"May",5;"November",11;"October",10;"September",9}),1)</f>
        <v>#REF!</v>
      </c>
      <c r="L30" s="170">
        <f>tblData2456789101112131415161718192021[[#This Row],[Projected Premium]]*tblData2456789101112131415161718192021[[#This Row],[Email]]</f>
        <v>0</v>
      </c>
    </row>
    <row r="31" spans="2:12" ht="16.2" x14ac:dyDescent="0.3">
      <c r="B31" s="18"/>
      <c r="C31" s="18"/>
      <c r="D31" s="18"/>
      <c r="E31" s="18"/>
      <c r="F31" s="18"/>
      <c r="G31" s="19"/>
      <c r="H31" s="20"/>
      <c r="I31" s="20"/>
      <c r="J31" s="53"/>
      <c r="K31" s="169" t="e">
        <f>DATE(#REF!,LOOKUP(tblData2456789101112131415161718192021[[#This Row],[Date last contacted]],{"April",4;"August",8;"December",12;"February",2;"January",1;"July",7;"June",6;"March",3;"May",5;"November",11;"October",10;"September",9}),1)</f>
        <v>#REF!</v>
      </c>
      <c r="L31" s="170">
        <f>tblData2456789101112131415161718192021[[#This Row],[Projected Premium]]*tblData2456789101112131415161718192021[[#This Row],[Email]]</f>
        <v>0</v>
      </c>
    </row>
    <row r="32" spans="2:12" ht="32.4" x14ac:dyDescent="0.3">
      <c r="B32" s="18" t="s">
        <v>789</v>
      </c>
      <c r="C32" s="18" t="s">
        <v>429</v>
      </c>
      <c r="D32" s="18" t="s">
        <v>367</v>
      </c>
      <c r="E32" s="18" t="s">
        <v>790</v>
      </c>
      <c r="F32" s="18">
        <v>10000</v>
      </c>
      <c r="G32" s="19"/>
      <c r="H32" s="21">
        <v>43383</v>
      </c>
      <c r="I32" s="20" t="s">
        <v>788</v>
      </c>
      <c r="J32" s="53"/>
      <c r="K32" s="169" t="e">
        <f>DATE(#REF!,LOOKUP(tblData2456789101112131415161718192021[[#This Row],[Date last contacted]],{"April",4;"August",8;"December",12;"February",2;"January",1;"July",7;"June",6;"March",3;"May",5;"November",11;"October",10;"September",9}),1)</f>
        <v>#REF!</v>
      </c>
      <c r="L32" s="170">
        <f>tblData2456789101112131415161718192021[[#This Row],[Projected Premium]]*tblData2456789101112131415161718192021[[#This Row],[Email]]</f>
        <v>0</v>
      </c>
    </row>
    <row r="33" spans="2:12" ht="16.2" x14ac:dyDescent="0.3">
      <c r="B33" s="18"/>
      <c r="C33" s="18"/>
      <c r="D33" s="18"/>
      <c r="E33" s="18"/>
      <c r="F33" s="18"/>
      <c r="G33" s="19"/>
      <c r="H33" s="20"/>
      <c r="I33" s="20"/>
      <c r="J33" s="53"/>
      <c r="K33" s="169" t="e">
        <f>DATE(#REF!,LOOKUP(tblData2456789101112131415161718192021[[#This Row],[Date last contacted]],{"April",4;"August",8;"December",12;"February",2;"January",1;"July",7;"June",6;"March",3;"May",5;"November",11;"October",10;"September",9}),1)</f>
        <v>#REF!</v>
      </c>
      <c r="L33" s="170">
        <f>tblData2456789101112131415161718192021[[#This Row],[Projected Premium]]*tblData2456789101112131415161718192021[[#This Row],[Email]]</f>
        <v>0</v>
      </c>
    </row>
    <row r="34" spans="2:12" ht="16.2" x14ac:dyDescent="0.3">
      <c r="B34" s="18"/>
      <c r="C34" s="18"/>
      <c r="D34" s="18"/>
      <c r="E34" s="18"/>
      <c r="F34" s="18"/>
      <c r="G34" s="19"/>
      <c r="H34" s="20"/>
      <c r="I34" s="20"/>
      <c r="J34" s="53"/>
      <c r="K34" s="169" t="e">
        <f>DATE(#REF!,LOOKUP(tblData2456789101112131415161718192021[[#This Row],[Date last contacted]],{"April",4;"August",8;"December",12;"February",2;"January",1;"July",7;"June",6;"March",3;"May",5;"November",11;"October",10;"September",9}),1)</f>
        <v>#REF!</v>
      </c>
      <c r="L34" s="170">
        <f>tblData2456789101112131415161718192021[[#This Row],[Projected Premium]]*tblData2456789101112131415161718192021[[#This Row],[Email]]</f>
        <v>0</v>
      </c>
    </row>
    <row r="35" spans="2:12" s="49" customFormat="1" ht="16.2" x14ac:dyDescent="0.3">
      <c r="B35" s="42" t="s">
        <v>810</v>
      </c>
      <c r="C35" s="42" t="s">
        <v>250</v>
      </c>
      <c r="D35" s="42" t="s">
        <v>250</v>
      </c>
      <c r="E35" s="42" t="s">
        <v>28</v>
      </c>
      <c r="F35" s="42">
        <v>3700</v>
      </c>
      <c r="G35" s="43"/>
      <c r="H35" s="60">
        <v>43388</v>
      </c>
      <c r="I35" s="45" t="s">
        <v>196</v>
      </c>
      <c r="J35" s="61"/>
      <c r="K35" s="171" t="e">
        <f>DATE(#REF!,LOOKUP(tblData2456789101112131415161718192021[[#This Row],[Date last contacted]],{"April",4;"August",8;"December",12;"February",2;"January",1;"July",7;"June",6;"March",3;"May",5;"November",11;"October",10;"September",9}),1)</f>
        <v>#REF!</v>
      </c>
      <c r="L35" s="172">
        <f>tblData2456789101112131415161718192021[[#This Row],[Projected Premium]]*tblData2456789101112131415161718192021[[#This Row],[Email]]</f>
        <v>0</v>
      </c>
    </row>
    <row r="36" spans="2:12" ht="16.2" x14ac:dyDescent="0.3">
      <c r="B36" s="18"/>
      <c r="C36" s="18"/>
      <c r="D36" s="18"/>
      <c r="E36" s="18"/>
      <c r="F36" s="18"/>
      <c r="G36" s="19"/>
      <c r="H36" s="20"/>
      <c r="I36" s="20"/>
      <c r="J36" s="53"/>
      <c r="K36" s="169" t="e">
        <f>DATE(#REF!,LOOKUP(tblData2456789101112131415161718192021[[#This Row],[Date last contacted]],{"April",4;"August",8;"December",12;"February",2;"January",1;"July",7;"June",6;"March",3;"May",5;"November",11;"October",10;"September",9}),1)</f>
        <v>#REF!</v>
      </c>
      <c r="L36" s="170">
        <f>tblData2456789101112131415161718192021[[#This Row],[Projected Premium]]*tblData2456789101112131415161718192021[[#This Row],[Email]]</f>
        <v>0</v>
      </c>
    </row>
    <row r="37" spans="2:12" ht="16.2" x14ac:dyDescent="0.3">
      <c r="B37" s="18"/>
      <c r="C37" s="18"/>
      <c r="D37" s="18"/>
      <c r="E37" s="18"/>
      <c r="F37" s="18"/>
      <c r="G37" s="19"/>
      <c r="H37" s="20"/>
      <c r="I37" s="20"/>
      <c r="J37" s="53"/>
      <c r="K37" s="169" t="e">
        <f>DATE(#REF!,LOOKUP(tblData2456789101112131415161718192021[[#This Row],[Date last contacted]],{"April",4;"August",8;"December",12;"February",2;"January",1;"July",7;"June",6;"March",3;"May",5;"November",11;"October",10;"September",9}),1)</f>
        <v>#REF!</v>
      </c>
      <c r="L37" s="170">
        <f>tblData2456789101112131415161718192021[[#This Row],[Projected Premium]]*tblData2456789101112131415161718192021[[#This Row],[Email]]</f>
        <v>0</v>
      </c>
    </row>
    <row r="38" spans="2:12" ht="16.2" x14ac:dyDescent="0.3">
      <c r="B38" s="18" t="s">
        <v>795</v>
      </c>
      <c r="C38" s="18" t="s">
        <v>642</v>
      </c>
      <c r="D38" s="18" t="s">
        <v>642</v>
      </c>
      <c r="E38" s="18" t="s">
        <v>345</v>
      </c>
      <c r="F38" s="18">
        <v>20000</v>
      </c>
      <c r="G38" s="19"/>
      <c r="H38" s="21">
        <v>43385</v>
      </c>
      <c r="I38" s="20" t="s">
        <v>784</v>
      </c>
      <c r="J38" s="53"/>
      <c r="K38" s="169" t="e">
        <f>DATE(#REF!,LOOKUP(tblData2456789101112131415161718192021[[#This Row],[Date last contacted]],{"April",4;"August",8;"December",12;"February",2;"January",1;"July",7;"June",6;"March",3;"May",5;"November",11;"October",10;"September",9}),1)</f>
        <v>#REF!</v>
      </c>
      <c r="L38" s="170">
        <f>tblData2456789101112131415161718192021[[#This Row],[Projected Premium]]*tblData2456789101112131415161718192021[[#This Row],[Email]]</f>
        <v>0</v>
      </c>
    </row>
    <row r="39" spans="2:12" ht="16.2" x14ac:dyDescent="0.3">
      <c r="B39" s="18"/>
      <c r="C39" s="18"/>
      <c r="D39" s="18"/>
      <c r="E39" s="18"/>
      <c r="F39" s="18"/>
      <c r="G39" s="19"/>
      <c r="H39" s="20"/>
      <c r="I39" s="20"/>
      <c r="J39" s="53"/>
      <c r="K39" s="169" t="e">
        <f>DATE(#REF!,LOOKUP(tblData2456789101112131415161718192021[[#This Row],[Date last contacted]],{"April",4;"August",8;"December",12;"February",2;"January",1;"July",7;"June",6;"March",3;"May",5;"November",11;"October",10;"September",9}),1)</f>
        <v>#REF!</v>
      </c>
      <c r="L39" s="170">
        <f>tblData2456789101112131415161718192021[[#This Row],[Projected Premium]]*tblData2456789101112131415161718192021[[#This Row],[Email]]</f>
        <v>0</v>
      </c>
    </row>
    <row r="40" spans="2:12" s="49" customFormat="1" ht="16.2" x14ac:dyDescent="0.3">
      <c r="B40" s="42" t="s">
        <v>799</v>
      </c>
      <c r="C40" s="42" t="s">
        <v>497</v>
      </c>
      <c r="D40" s="42" t="s">
        <v>800</v>
      </c>
      <c r="E40" s="42" t="s">
        <v>648</v>
      </c>
      <c r="F40" s="42">
        <v>8557</v>
      </c>
      <c r="G40" s="43"/>
      <c r="H40" s="60">
        <v>43409</v>
      </c>
      <c r="I40" s="45" t="s">
        <v>196</v>
      </c>
      <c r="J40" s="61"/>
      <c r="K40" s="171" t="e">
        <f>DATE(#REF!,LOOKUP(tblData2456789101112131415161718192021[[#This Row],[Date last contacted]],{"April",4;"August",8;"December",12;"February",2;"January",1;"July",7;"June",6;"March",3;"May",5;"November",11;"October",10;"September",9}),1)</f>
        <v>#REF!</v>
      </c>
      <c r="L40" s="172">
        <f>tblData2456789101112131415161718192021[[#This Row],[Projected Premium]]*tblData2456789101112131415161718192021[[#This Row],[Email]]</f>
        <v>0</v>
      </c>
    </row>
    <row r="41" spans="2:12" ht="16.2" x14ac:dyDescent="0.3">
      <c r="B41" s="18"/>
      <c r="C41" s="18"/>
      <c r="D41" s="18"/>
      <c r="E41" s="18"/>
      <c r="F41" s="18"/>
      <c r="G41" s="19"/>
      <c r="H41" s="20"/>
      <c r="I41" s="20"/>
      <c r="J41" s="53"/>
      <c r="K41" s="169" t="e">
        <f>DATE(#REF!,LOOKUP(tblData2456789101112131415161718192021[[#This Row],[Date last contacted]],{"April",4;"August",8;"December",12;"February",2;"January",1;"July",7;"June",6;"March",3;"May",5;"November",11;"October",10;"September",9}),1)</f>
        <v>#REF!</v>
      </c>
      <c r="L41" s="170">
        <f>tblData2456789101112131415161718192021[[#This Row],[Projected Premium]]*tblData2456789101112131415161718192021[[#This Row],[Email]]</f>
        <v>0</v>
      </c>
    </row>
    <row r="42" spans="2:12" ht="16.2" x14ac:dyDescent="0.3">
      <c r="B42" s="18" t="s">
        <v>799</v>
      </c>
      <c r="C42" s="18" t="s">
        <v>497</v>
      </c>
      <c r="D42" s="18" t="s">
        <v>800</v>
      </c>
      <c r="E42" s="18" t="s">
        <v>81</v>
      </c>
      <c r="F42" s="18">
        <v>5000</v>
      </c>
      <c r="G42" s="19"/>
      <c r="H42" s="20"/>
      <c r="I42" s="20"/>
      <c r="J42" s="53"/>
      <c r="K42" s="169" t="e">
        <f>DATE(#REF!,LOOKUP(tblData2456789101112131415161718192021[[#This Row],[Date last contacted]],{"April",4;"August",8;"December",12;"February",2;"January",1;"July",7;"June",6;"March",3;"May",5;"November",11;"October",10;"September",9}),1)</f>
        <v>#REF!</v>
      </c>
      <c r="L42" s="170">
        <f>tblData2456789101112131415161718192021[[#This Row],[Projected Premium]]*tblData2456789101112131415161718192021[[#This Row],[Email]]</f>
        <v>0</v>
      </c>
    </row>
    <row r="43" spans="2:12" ht="16.2" x14ac:dyDescent="0.3">
      <c r="B43" s="18"/>
      <c r="C43" s="18"/>
      <c r="D43" s="18"/>
      <c r="E43" s="18"/>
      <c r="F43" s="18"/>
      <c r="G43" s="19"/>
      <c r="H43" s="20"/>
      <c r="I43" s="20"/>
      <c r="J43" s="53"/>
      <c r="K43" s="169" t="e">
        <f>DATE(#REF!,LOOKUP(tblData2456789101112131415161718192021[[#This Row],[Date last contacted]],{"April",4;"August",8;"December",12;"February",2;"January",1;"July",7;"June",6;"March",3;"May",5;"November",11;"October",10;"September",9}),1)</f>
        <v>#REF!</v>
      </c>
      <c r="L43" s="170">
        <f>tblData2456789101112131415161718192021[[#This Row],[Projected Premium]]*tblData2456789101112131415161718192021[[#This Row],[Email]]</f>
        <v>0</v>
      </c>
    </row>
    <row r="44" spans="2:12" ht="16.2" x14ac:dyDescent="0.3">
      <c r="B44" s="18" t="s">
        <v>801</v>
      </c>
      <c r="C44" s="18" t="s">
        <v>497</v>
      </c>
      <c r="D44" s="18" t="s">
        <v>80</v>
      </c>
      <c r="E44" s="18" t="s">
        <v>345</v>
      </c>
      <c r="F44" s="18">
        <v>3000</v>
      </c>
      <c r="G44" s="19"/>
      <c r="H44" s="20"/>
      <c r="I44" s="20"/>
      <c r="J44" s="53"/>
      <c r="K44" s="169" t="e">
        <f>DATE(#REF!,LOOKUP(tblData2456789101112131415161718192021[[#This Row],[Date last contacted]],{"April",4;"August",8;"December",12;"February",2;"January",1;"July",7;"June",6;"March",3;"May",5;"November",11;"October",10;"September",9}),1)</f>
        <v>#REF!</v>
      </c>
      <c r="L44" s="170">
        <f>tblData2456789101112131415161718192021[[#This Row],[Projected Premium]]*tblData2456789101112131415161718192021[[#This Row],[Email]]</f>
        <v>0</v>
      </c>
    </row>
    <row r="45" spans="2:12" ht="16.2" x14ac:dyDescent="0.3">
      <c r="B45" s="18"/>
      <c r="C45" s="18"/>
      <c r="D45" s="18"/>
      <c r="E45" s="18"/>
      <c r="F45" s="18"/>
      <c r="G45" s="19"/>
      <c r="H45" s="20"/>
      <c r="I45" s="20"/>
      <c r="J45" s="53"/>
      <c r="K45" s="169" t="e">
        <f>DATE(#REF!,LOOKUP(tblData2456789101112131415161718192021[[#This Row],[Date last contacted]],{"April",4;"August",8;"December",12;"February",2;"January",1;"July",7;"June",6;"March",3;"May",5;"November",11;"October",10;"September",9}),1)</f>
        <v>#REF!</v>
      </c>
      <c r="L45" s="170">
        <f>tblData2456789101112131415161718192021[[#This Row],[Projected Premium]]*tblData2456789101112131415161718192021[[#This Row],[Email]]</f>
        <v>0</v>
      </c>
    </row>
    <row r="46" spans="2:12" ht="32.4" x14ac:dyDescent="0.3">
      <c r="B46" s="18" t="s">
        <v>803</v>
      </c>
      <c r="C46" s="18" t="s">
        <v>596</v>
      </c>
      <c r="D46" s="18" t="s">
        <v>80</v>
      </c>
      <c r="E46" s="18" t="s">
        <v>804</v>
      </c>
      <c r="F46" s="18">
        <v>5000</v>
      </c>
      <c r="G46" s="19"/>
      <c r="H46" s="21">
        <v>43390</v>
      </c>
      <c r="I46" s="20" t="s">
        <v>805</v>
      </c>
      <c r="J46" s="53"/>
      <c r="K46" s="169" t="e">
        <f>DATE(#REF!,LOOKUP(tblData2456789101112131415161718192021[[#This Row],[Date last contacted]],{"April",4;"August",8;"December",12;"February",2;"January",1;"July",7;"June",6;"March",3;"May",5;"November",11;"October",10;"September",9}),1)</f>
        <v>#REF!</v>
      </c>
      <c r="L46" s="170">
        <f>tblData2456789101112131415161718192021[[#This Row],[Projected Premium]]*tblData2456789101112131415161718192021[[#This Row],[Email]]</f>
        <v>0</v>
      </c>
    </row>
    <row r="47" spans="2:12" ht="16.2" x14ac:dyDescent="0.3">
      <c r="B47" s="18"/>
      <c r="C47" s="18"/>
      <c r="D47" s="18"/>
      <c r="E47" s="18"/>
      <c r="F47" s="18"/>
      <c r="G47" s="19"/>
      <c r="H47" s="20"/>
      <c r="I47" s="20"/>
      <c r="J47" s="53"/>
      <c r="K47" s="169" t="e">
        <f>DATE(#REF!,LOOKUP(tblData2456789101112131415161718192021[[#This Row],[Date last contacted]],{"April",4;"August",8;"December",12;"February",2;"January",1;"July",7;"June",6;"March",3;"May",5;"November",11;"October",10;"September",9}),1)</f>
        <v>#REF!</v>
      </c>
      <c r="L47" s="170">
        <f>tblData2456789101112131415161718192021[[#This Row],[Projected Premium]]*tblData2456789101112131415161718192021[[#This Row],[Email]]</f>
        <v>0</v>
      </c>
    </row>
    <row r="48" spans="2:12" ht="16.2" x14ac:dyDescent="0.3">
      <c r="B48" s="18"/>
      <c r="C48" s="18"/>
      <c r="D48" s="18"/>
      <c r="E48" s="18"/>
      <c r="F48" s="18"/>
      <c r="G48" s="19"/>
      <c r="H48" s="20"/>
      <c r="I48" s="20"/>
      <c r="J48" s="53"/>
      <c r="K48" s="169" t="e">
        <f>DATE(#REF!,LOOKUP(tblData2456789101112131415161718192021[[#This Row],[Date last contacted]],{"April",4;"August",8;"December",12;"February",2;"January",1;"July",7;"June",6;"March",3;"May",5;"November",11;"October",10;"September",9}),1)</f>
        <v>#REF!</v>
      </c>
      <c r="L48" s="170">
        <f>tblData2456789101112131415161718192021[[#This Row],[Projected Premium]]*tblData2456789101112131415161718192021[[#This Row],[Email]]</f>
        <v>0</v>
      </c>
    </row>
    <row r="49" spans="2:12" ht="32.4" x14ac:dyDescent="0.3">
      <c r="B49" s="18" t="s">
        <v>808</v>
      </c>
      <c r="C49" s="18" t="s">
        <v>814</v>
      </c>
      <c r="D49" s="18" t="s">
        <v>815</v>
      </c>
      <c r="E49" s="18" t="s">
        <v>669</v>
      </c>
      <c r="F49" s="18">
        <v>6000</v>
      </c>
      <c r="G49" s="19"/>
      <c r="H49" s="21">
        <v>43403</v>
      </c>
      <c r="I49" s="20" t="s">
        <v>711</v>
      </c>
      <c r="J49" s="53"/>
      <c r="K49" s="169" t="e">
        <f>DATE(#REF!,LOOKUP(tblData2456789101112131415161718192021[[#This Row],[Date last contacted]],{"April",4;"August",8;"December",12;"February",2;"January",1;"July",7;"June",6;"March",3;"May",5;"November",11;"October",10;"September",9}),1)</f>
        <v>#REF!</v>
      </c>
      <c r="L49" s="170">
        <f>tblData2456789101112131415161718192021[[#This Row],[Projected Premium]]*tblData2456789101112131415161718192021[[#This Row],[Email]]</f>
        <v>0</v>
      </c>
    </row>
    <row r="50" spans="2:12" ht="16.2" x14ac:dyDescent="0.3">
      <c r="B50" s="18"/>
      <c r="C50" s="18"/>
      <c r="D50" s="18"/>
      <c r="E50" s="18"/>
      <c r="F50" s="18"/>
      <c r="G50" s="19"/>
      <c r="H50" s="20"/>
      <c r="I50" s="20"/>
      <c r="J50" s="53"/>
      <c r="K50" s="169" t="e">
        <f>DATE(#REF!,LOOKUP(tblData2456789101112131415161718192021[[#This Row],[Date last contacted]],{"April",4;"August",8;"December",12;"February",2;"January",1;"July",7;"June",6;"March",3;"May",5;"November",11;"October",10;"September",9}),1)</f>
        <v>#REF!</v>
      </c>
      <c r="L50" s="170">
        <f>tblData2456789101112131415161718192021[[#This Row],[Projected Premium]]*tblData2456789101112131415161718192021[[#This Row],[Email]]</f>
        <v>0</v>
      </c>
    </row>
    <row r="51" spans="2:12" s="49" customFormat="1" ht="16.2" x14ac:dyDescent="0.3">
      <c r="B51" s="42" t="s">
        <v>811</v>
      </c>
      <c r="C51" s="42" t="s">
        <v>809</v>
      </c>
      <c r="D51" s="42" t="s">
        <v>812</v>
      </c>
      <c r="E51" s="42" t="s">
        <v>813</v>
      </c>
      <c r="F51" s="42">
        <v>3100</v>
      </c>
      <c r="G51" s="43"/>
      <c r="H51" s="60">
        <v>43424</v>
      </c>
      <c r="I51" s="45" t="s">
        <v>196</v>
      </c>
      <c r="J51" s="61"/>
      <c r="K51" s="171" t="e">
        <f>DATE(#REF!,LOOKUP(tblData2456789101112131415161718192021[[#This Row],[Date last contacted]],{"April",4;"August",8;"December",12;"February",2;"January",1;"July",7;"June",6;"March",3;"May",5;"November",11;"October",10;"September",9}),1)</f>
        <v>#REF!</v>
      </c>
      <c r="L51" s="172">
        <f>tblData2456789101112131415161718192021[[#This Row],[Projected Premium]]*tblData2456789101112131415161718192021[[#This Row],[Email]]</f>
        <v>0</v>
      </c>
    </row>
    <row r="52" spans="2:12" ht="16.2" x14ac:dyDescent="0.3">
      <c r="B52" s="18"/>
      <c r="C52" s="18"/>
      <c r="D52" s="18"/>
      <c r="E52" s="18"/>
      <c r="F52" s="18"/>
      <c r="G52" s="19"/>
      <c r="H52" s="20"/>
      <c r="I52" s="20"/>
      <c r="J52" s="53"/>
      <c r="K52" s="169" t="e">
        <f>DATE(#REF!,LOOKUP(tblData2456789101112131415161718192021[[#This Row],[Date last contacted]],{"April",4;"August",8;"December",12;"February",2;"January",1;"July",7;"June",6;"March",3;"May",5;"November",11;"October",10;"September",9}),1)</f>
        <v>#REF!</v>
      </c>
      <c r="L52" s="170">
        <f>tblData2456789101112131415161718192021[[#This Row],[Projected Premium]]*tblData2456789101112131415161718192021[[#This Row],[Email]]</f>
        <v>0</v>
      </c>
    </row>
    <row r="53" spans="2:12" s="49" customFormat="1" ht="16.2" x14ac:dyDescent="0.3">
      <c r="B53" s="42" t="s">
        <v>818</v>
      </c>
      <c r="C53" s="42" t="s">
        <v>819</v>
      </c>
      <c r="D53" s="42" t="s">
        <v>80</v>
      </c>
      <c r="E53" s="42" t="s">
        <v>20</v>
      </c>
      <c r="F53" s="42">
        <v>9000</v>
      </c>
      <c r="G53" s="43"/>
      <c r="H53" s="60">
        <v>43424</v>
      </c>
      <c r="I53" s="45" t="s">
        <v>434</v>
      </c>
      <c r="J53" s="61"/>
      <c r="K53" s="171" t="e">
        <f>DATE(#REF!,LOOKUP(tblData2456789101112131415161718192021[[#This Row],[Date last contacted]],{"April",4;"August",8;"December",12;"February",2;"January",1;"July",7;"June",6;"March",3;"May",5;"November",11;"October",10;"September",9}),1)</f>
        <v>#REF!</v>
      </c>
      <c r="L53" s="172">
        <f>tblData2456789101112131415161718192021[[#This Row],[Projected Premium]]*tblData2456789101112131415161718192021[[#This Row],[Email]]</f>
        <v>0</v>
      </c>
    </row>
    <row r="54" spans="2:12" ht="16.2" x14ac:dyDescent="0.3">
      <c r="B54" s="18"/>
      <c r="C54" s="18"/>
      <c r="D54" s="18"/>
      <c r="E54" s="18"/>
      <c r="F54" s="18"/>
      <c r="G54" s="19"/>
      <c r="H54" s="20"/>
      <c r="I54" s="20"/>
      <c r="J54" s="53"/>
      <c r="K54" s="169" t="e">
        <f>DATE(#REF!,LOOKUP(tblData2456789101112131415161718192021[[#This Row],[Date last contacted]],{"April",4;"August",8;"December",12;"February",2;"January",1;"July",7;"June",6;"March",3;"May",5;"November",11;"October",10;"September",9}),1)</f>
        <v>#REF!</v>
      </c>
      <c r="L54" s="170">
        <f>tblData2456789101112131415161718192021[[#This Row],[Projected Premium]]*tblData2456789101112131415161718192021[[#This Row],[Email]]</f>
        <v>0</v>
      </c>
    </row>
    <row r="55" spans="2:12" ht="32.4" x14ac:dyDescent="0.3">
      <c r="B55" s="18" t="s">
        <v>820</v>
      </c>
      <c r="C55" s="18" t="s">
        <v>821</v>
      </c>
      <c r="D55" s="18" t="s">
        <v>822</v>
      </c>
      <c r="E55" s="18" t="s">
        <v>70</v>
      </c>
      <c r="F55" s="18">
        <v>3000</v>
      </c>
      <c r="G55" s="19"/>
      <c r="H55" s="21">
        <v>43403</v>
      </c>
      <c r="I55" s="20" t="s">
        <v>823</v>
      </c>
      <c r="J55" s="53"/>
      <c r="K55" s="169"/>
      <c r="L55" s="170"/>
    </row>
    <row r="56" spans="2:12" ht="16.2" x14ac:dyDescent="0.3">
      <c r="B56" s="18"/>
      <c r="C56" s="18"/>
      <c r="D56" s="18"/>
      <c r="E56" s="18"/>
      <c r="F56" s="18"/>
      <c r="G56" s="19"/>
      <c r="H56" s="20"/>
      <c r="I56" s="20"/>
      <c r="J56" s="53"/>
      <c r="K56" s="169" t="e">
        <f>DATE(#REF!,LOOKUP(tblData2456789101112131415161718192021[[#This Row],[Date last contacted]],{"April",4;"August",8;"December",12;"February",2;"January",1;"July",7;"June",6;"March",3;"May",5;"November",11;"October",10;"September",9}),1)</f>
        <v>#REF!</v>
      </c>
      <c r="L56" s="170">
        <f>tblData2456789101112131415161718192021[[#This Row],[Projected Premium]]*tblData2456789101112131415161718192021[[#This Row],[Email]]</f>
        <v>0</v>
      </c>
    </row>
    <row r="57" spans="2:12" ht="32.4" x14ac:dyDescent="0.3">
      <c r="B57" s="18" t="s">
        <v>824</v>
      </c>
      <c r="C57" s="18" t="s">
        <v>482</v>
      </c>
      <c r="D57" s="18" t="s">
        <v>825</v>
      </c>
      <c r="E57" s="18" t="s">
        <v>826</v>
      </c>
      <c r="F57" s="18">
        <v>7000</v>
      </c>
      <c r="G57" s="19"/>
      <c r="H57" s="21">
        <v>43405</v>
      </c>
      <c r="I57" s="20" t="s">
        <v>823</v>
      </c>
      <c r="J57" s="53"/>
      <c r="K57" s="169" t="e">
        <f>DATE(#REF!,LOOKUP(tblData2456789101112131415161718192021[[#This Row],[Date last contacted]],{"April",4;"August",8;"December",12;"February",2;"January",1;"July",7;"June",6;"March",3;"May",5;"November",11;"October",10;"September",9}),1)</f>
        <v>#REF!</v>
      </c>
      <c r="L57" s="170">
        <f>tblData2456789101112131415161718192021[[#This Row],[Projected Premium]]*tblData2456789101112131415161718192021[[#This Row],[Email]]</f>
        <v>0</v>
      </c>
    </row>
    <row r="58" spans="2:12" ht="16.2" x14ac:dyDescent="0.3">
      <c r="B58" s="18"/>
      <c r="C58" s="18"/>
      <c r="D58" s="18"/>
      <c r="E58" s="18"/>
      <c r="F58" s="18"/>
      <c r="G58" s="19"/>
      <c r="H58" s="20"/>
      <c r="I58" s="20"/>
      <c r="J58" s="53"/>
      <c r="K58" s="169" t="e">
        <f>DATE(#REF!,LOOKUP(tblData2456789101112131415161718192021[[#This Row],[Date last contacted]],{"April",4;"August",8;"December",12;"February",2;"January",1;"July",7;"June",6;"March",3;"May",5;"November",11;"October",10;"September",9}),1)</f>
        <v>#REF!</v>
      </c>
      <c r="L58" s="170">
        <f>tblData2456789101112131415161718192021[[#This Row],[Projected Premium]]*tblData2456789101112131415161718192021[[#This Row],[Email]]</f>
        <v>0</v>
      </c>
    </row>
    <row r="59" spans="2:12" ht="16.2" x14ac:dyDescent="0.3">
      <c r="B59" s="18" t="s">
        <v>827</v>
      </c>
      <c r="C59" s="18" t="s">
        <v>625</v>
      </c>
      <c r="D59" s="18" t="s">
        <v>80</v>
      </c>
      <c r="E59" s="18" t="s">
        <v>316</v>
      </c>
      <c r="F59" s="18">
        <v>12500</v>
      </c>
      <c r="G59" s="19"/>
      <c r="H59" s="21">
        <v>43405</v>
      </c>
      <c r="I59" s="20" t="s">
        <v>372</v>
      </c>
      <c r="J59" s="53"/>
      <c r="K59" s="169" t="e">
        <f>DATE(#REF!,LOOKUP(tblData2456789101112131415161718192021[[#This Row],[Date last contacted]],{"April",4;"August",8;"December",12;"February",2;"January",1;"July",7;"June",6;"March",3;"May",5;"November",11;"October",10;"September",9}),1)</f>
        <v>#REF!</v>
      </c>
      <c r="L59" s="170">
        <f>tblData2456789101112131415161718192021[[#This Row],[Projected Premium]]*tblData2456789101112131415161718192021[[#This Row],[Email]]</f>
        <v>0</v>
      </c>
    </row>
    <row r="60" spans="2:12" ht="16.2" x14ac:dyDescent="0.3">
      <c r="B60" s="18"/>
      <c r="C60" s="18"/>
      <c r="D60" s="18"/>
      <c r="E60" s="18"/>
      <c r="F60" s="18"/>
      <c r="G60" s="19"/>
      <c r="H60" s="20"/>
      <c r="I60" s="20"/>
      <c r="J60" s="53"/>
      <c r="K60" s="169" t="e">
        <f>DATE(#REF!,LOOKUP(tblData2456789101112131415161718192021[[#This Row],[Date last contacted]],{"April",4;"August",8;"December",12;"February",2;"January",1;"July",7;"June",6;"March",3;"May",5;"November",11;"October",10;"September",9}),1)</f>
        <v>#REF!</v>
      </c>
      <c r="L60" s="170">
        <f>tblData2456789101112131415161718192021[[#This Row],[Projected Premium]]*tblData2456789101112131415161718192021[[#This Row],[Email]]</f>
        <v>0</v>
      </c>
    </row>
    <row r="61" spans="2:12" ht="32.4" x14ac:dyDescent="0.3">
      <c r="B61" s="18" t="s">
        <v>828</v>
      </c>
      <c r="C61" s="18" t="s">
        <v>829</v>
      </c>
      <c r="D61" s="18" t="s">
        <v>635</v>
      </c>
      <c r="E61" s="18" t="s">
        <v>648</v>
      </c>
      <c r="F61" s="18">
        <v>3000</v>
      </c>
      <c r="G61" s="19"/>
      <c r="H61" s="21">
        <v>43397</v>
      </c>
      <c r="I61" s="20" t="s">
        <v>830</v>
      </c>
      <c r="J61" s="53"/>
      <c r="K61" s="169" t="e">
        <f>DATE(#REF!,LOOKUP(tblData2456789101112131415161718192021[[#This Row],[Date last contacted]],{"April",4;"August",8;"December",12;"February",2;"January",1;"July",7;"June",6;"March",3;"May",5;"November",11;"October",10;"September",9}),1)</f>
        <v>#REF!</v>
      </c>
      <c r="L61" s="170">
        <f>tblData2456789101112131415161718192021[[#This Row],[Projected Premium]]*tblData2456789101112131415161718192021[[#This Row],[Email]]</f>
        <v>0</v>
      </c>
    </row>
    <row r="62" spans="2:12" ht="16.2" x14ac:dyDescent="0.3">
      <c r="B62" s="18"/>
      <c r="C62" s="18"/>
      <c r="D62" s="18"/>
      <c r="E62" s="18"/>
      <c r="F62" s="18"/>
      <c r="G62" s="19"/>
      <c r="H62" s="20"/>
      <c r="I62" s="20"/>
      <c r="J62" s="53"/>
      <c r="K62" s="169" t="e">
        <f>DATE(#REF!,LOOKUP(tblData2456789101112131415161718192021[[#This Row],[Date last contacted]],{"April",4;"August",8;"December",12;"February",2;"January",1;"July",7;"June",6;"March",3;"May",5;"November",11;"October",10;"September",9}),1)</f>
        <v>#REF!</v>
      </c>
      <c r="L62" s="170">
        <f>tblData2456789101112131415161718192021[[#This Row],[Projected Premium]]*tblData2456789101112131415161718192021[[#This Row],[Email]]</f>
        <v>0</v>
      </c>
    </row>
    <row r="63" spans="2:12" ht="16.2" x14ac:dyDescent="0.3">
      <c r="B63" s="18" t="s">
        <v>831</v>
      </c>
      <c r="C63" s="18" t="s">
        <v>819</v>
      </c>
      <c r="D63" s="18" t="s">
        <v>626</v>
      </c>
      <c r="E63" s="18" t="s">
        <v>832</v>
      </c>
      <c r="F63" s="18">
        <v>3000</v>
      </c>
      <c r="G63" s="19"/>
      <c r="H63" s="21">
        <v>43409</v>
      </c>
      <c r="I63" s="20" t="s">
        <v>833</v>
      </c>
      <c r="J63" s="53"/>
      <c r="K63" s="169" t="e">
        <f>DATE(#REF!,LOOKUP(tblData2456789101112131415161718192021[[#This Row],[Date last contacted]],{"April",4;"August",8;"December",12;"February",2;"January",1;"July",7;"June",6;"March",3;"May",5;"November",11;"October",10;"September",9}),1)</f>
        <v>#REF!</v>
      </c>
      <c r="L63" s="170">
        <f>tblData2456789101112131415161718192021[[#This Row],[Projected Premium]]*tblData2456789101112131415161718192021[[#This Row],[Email]]</f>
        <v>0</v>
      </c>
    </row>
    <row r="64" spans="2:12" ht="16.2" x14ac:dyDescent="0.3">
      <c r="B64" s="18"/>
      <c r="C64" s="18"/>
      <c r="D64" s="18"/>
      <c r="E64" s="18"/>
      <c r="F64" s="18"/>
      <c r="G64" s="19"/>
      <c r="H64" s="20"/>
      <c r="I64" s="20"/>
      <c r="J64" s="53"/>
      <c r="K64" s="169" t="e">
        <f>DATE(#REF!,LOOKUP(tblData2456789101112131415161718192021[[#This Row],[Date last contacted]],{"April",4;"August",8;"December",12;"February",2;"January",1;"July",7;"June",6;"March",3;"May",5;"November",11;"October",10;"September",9}),1)</f>
        <v>#REF!</v>
      </c>
      <c r="L64" s="170">
        <f>tblData2456789101112131415161718192021[[#This Row],[Projected Premium]]*tblData2456789101112131415161718192021[[#This Row],[Email]]</f>
        <v>0</v>
      </c>
    </row>
    <row r="65" spans="2:12" ht="32.4" x14ac:dyDescent="0.3">
      <c r="B65" s="18" t="s">
        <v>834</v>
      </c>
      <c r="C65" s="18" t="s">
        <v>835</v>
      </c>
      <c r="D65" s="18" t="s">
        <v>80</v>
      </c>
      <c r="E65" s="18" t="s">
        <v>81</v>
      </c>
      <c r="F65" s="18">
        <v>10000</v>
      </c>
      <c r="G65" s="19"/>
      <c r="H65" s="21">
        <v>43409</v>
      </c>
      <c r="I65" s="20" t="s">
        <v>836</v>
      </c>
      <c r="J65" s="53"/>
      <c r="K65" s="169" t="e">
        <f>DATE(#REF!,LOOKUP(tblData2456789101112131415161718192021[[#This Row],[Date last contacted]],{"April",4;"August",8;"December",12;"February",2;"January",1;"July",7;"June",6;"March",3;"May",5;"November",11;"October",10;"September",9}),1)</f>
        <v>#REF!</v>
      </c>
      <c r="L65" s="170">
        <f>tblData2456789101112131415161718192021[[#This Row],[Projected Premium]]*tblData2456789101112131415161718192021[[#This Row],[Email]]</f>
        <v>0</v>
      </c>
    </row>
    <row r="66" spans="2:12" ht="16.2" x14ac:dyDescent="0.3">
      <c r="B66" s="18"/>
      <c r="C66" s="18"/>
      <c r="D66" s="18"/>
      <c r="E66" s="18"/>
      <c r="F66" s="18"/>
      <c r="G66" s="19"/>
      <c r="H66" s="20"/>
      <c r="I66" s="20"/>
      <c r="J66" s="53"/>
      <c r="K66" s="169" t="e">
        <f>DATE(#REF!,LOOKUP(tblData2456789101112131415161718192021[[#This Row],[Date last contacted]],{"April",4;"August",8;"December",12;"February",2;"January",1;"July",7;"June",6;"March",3;"May",5;"November",11;"October",10;"September",9}),1)</f>
        <v>#REF!</v>
      </c>
      <c r="L66" s="170">
        <f>tblData2456789101112131415161718192021[[#This Row],[Projected Premium]]*tblData2456789101112131415161718192021[[#This Row],[Email]]</f>
        <v>0</v>
      </c>
    </row>
    <row r="67" spans="2:12" s="49" customFormat="1" ht="16.2" x14ac:dyDescent="0.3">
      <c r="B67" s="42" t="s">
        <v>837</v>
      </c>
      <c r="C67" s="42" t="s">
        <v>429</v>
      </c>
      <c r="D67" s="42" t="s">
        <v>80</v>
      </c>
      <c r="E67" s="42" t="s">
        <v>28</v>
      </c>
      <c r="F67" s="42">
        <v>15000</v>
      </c>
      <c r="G67" s="43"/>
      <c r="H67" s="60">
        <v>43410</v>
      </c>
      <c r="I67" s="45" t="s">
        <v>196</v>
      </c>
      <c r="J67" s="61"/>
      <c r="K67" s="171" t="e">
        <f>DATE(#REF!,LOOKUP(tblData2456789101112131415161718192021[[#This Row],[Date last contacted]],{"April",4;"August",8;"December",12;"February",2;"January",1;"July",7;"June",6;"March",3;"May",5;"November",11;"October",10;"September",9}),1)</f>
        <v>#REF!</v>
      </c>
      <c r="L67" s="172">
        <f>tblData2456789101112131415161718192021[[#This Row],[Projected Premium]]*tblData2456789101112131415161718192021[[#This Row],[Email]]</f>
        <v>0</v>
      </c>
    </row>
    <row r="68" spans="2:12" ht="16.2" x14ac:dyDescent="0.3">
      <c r="B68" s="18"/>
      <c r="C68" s="18"/>
      <c r="D68" s="18"/>
      <c r="E68" s="18"/>
      <c r="F68" s="18"/>
      <c r="G68" s="19"/>
      <c r="H68" s="20"/>
      <c r="I68" s="20"/>
      <c r="J68" s="53"/>
      <c r="K68" s="169" t="e">
        <f>DATE(#REF!,LOOKUP(tblData2456789101112131415161718192021[[#This Row],[Date last contacted]],{"April",4;"August",8;"December",12;"February",2;"January",1;"July",7;"June",6;"March",3;"May",5;"November",11;"October",10;"September",9}),1)</f>
        <v>#REF!</v>
      </c>
      <c r="L68" s="170">
        <f>tblData2456789101112131415161718192021[[#This Row],[Projected Premium]]*tblData2456789101112131415161718192021[[#This Row],[Email]]</f>
        <v>0</v>
      </c>
    </row>
    <row r="69" spans="2:12" s="49" customFormat="1" ht="32.4" x14ac:dyDescent="0.3">
      <c r="B69" s="42" t="s">
        <v>838</v>
      </c>
      <c r="C69" s="42" t="s">
        <v>839</v>
      </c>
      <c r="D69" s="42" t="s">
        <v>840</v>
      </c>
      <c r="E69" s="42" t="s">
        <v>454</v>
      </c>
      <c r="F69" s="42">
        <v>4600</v>
      </c>
      <c r="G69" s="43"/>
      <c r="H69" s="60">
        <v>43424</v>
      </c>
      <c r="I69" s="45" t="s">
        <v>196</v>
      </c>
      <c r="J69" s="61"/>
      <c r="K69" s="171" t="e">
        <f>DATE(#REF!,LOOKUP(tblData2456789101112131415161718192021[[#This Row],[Date last contacted]],{"April",4;"August",8;"December",12;"February",2;"January",1;"July",7;"June",6;"March",3;"May",5;"November",11;"October",10;"September",9}),1)</f>
        <v>#REF!</v>
      </c>
      <c r="L69" s="172">
        <f>tblData2456789101112131415161718192021[[#This Row],[Projected Premium]]*tblData2456789101112131415161718192021[[#This Row],[Email]]</f>
        <v>0</v>
      </c>
    </row>
    <row r="70" spans="2:12" ht="16.2" x14ac:dyDescent="0.3">
      <c r="B70" s="18"/>
      <c r="C70" s="18"/>
      <c r="D70" s="18"/>
      <c r="E70" s="18"/>
      <c r="F70" s="18"/>
      <c r="G70" s="19"/>
      <c r="H70" s="20"/>
      <c r="I70" s="20"/>
      <c r="J70" s="53"/>
      <c r="K70" s="169" t="e">
        <f>DATE(#REF!,LOOKUP(tblData2456789101112131415161718192021[[#This Row],[Date last contacted]],{"April",4;"August",8;"December",12;"February",2;"January",1;"July",7;"June",6;"March",3;"May",5;"November",11;"October",10;"September",9}),1)</f>
        <v>#REF!</v>
      </c>
      <c r="L70" s="170">
        <f>tblData2456789101112131415161718192021[[#This Row],[Projected Premium]]*tblData2456789101112131415161718192021[[#This Row],[Email]]</f>
        <v>0</v>
      </c>
    </row>
    <row r="71" spans="2:12" ht="16.2" x14ac:dyDescent="0.3">
      <c r="B71" s="18"/>
      <c r="C71" s="18"/>
      <c r="D71" s="18"/>
      <c r="E71" s="18"/>
      <c r="F71" s="18"/>
      <c r="G71" s="19"/>
      <c r="H71" s="20"/>
      <c r="I71" s="20"/>
      <c r="J71" s="53"/>
      <c r="K71" s="169" t="e">
        <f>DATE(#REF!,LOOKUP(tblData2456789101112131415161718192021[[#This Row],[Date last contacted]],{"April",4;"August",8;"December",12;"February",2;"January",1;"July",7;"June",6;"March",3;"May",5;"November",11;"October",10;"September",9}),1)</f>
        <v>#REF!</v>
      </c>
      <c r="L71" s="170">
        <f>tblData2456789101112131415161718192021[[#This Row],[Projected Premium]]*tblData2456789101112131415161718192021[[#This Row],[Email]]</f>
        <v>0</v>
      </c>
    </row>
    <row r="72" spans="2:12" ht="32.4" x14ac:dyDescent="0.3">
      <c r="B72" s="18" t="s">
        <v>841</v>
      </c>
      <c r="C72" s="18" t="s">
        <v>846</v>
      </c>
      <c r="D72" s="18" t="s">
        <v>842</v>
      </c>
      <c r="E72" s="18" t="s">
        <v>20</v>
      </c>
      <c r="F72" s="18">
        <v>15000</v>
      </c>
      <c r="G72" s="19"/>
      <c r="H72" s="21">
        <v>43430</v>
      </c>
      <c r="I72" s="20" t="s">
        <v>855</v>
      </c>
      <c r="J72" s="53"/>
      <c r="K72" s="169" t="e">
        <f>DATE(#REF!,LOOKUP(tblData2456789101112131415161718192021[[#This Row],[Date last contacted]],{"April",4;"August",8;"December",12;"February",2;"January",1;"July",7;"June",6;"March",3;"May",5;"November",11;"October",10;"September",9}),1)</f>
        <v>#REF!</v>
      </c>
      <c r="L72" s="170">
        <f>tblData2456789101112131415161718192021[[#This Row],[Projected Premium]]*tblData2456789101112131415161718192021[[#This Row],[Email]]</f>
        <v>0</v>
      </c>
    </row>
    <row r="73" spans="2:12" ht="16.2" x14ac:dyDescent="0.3">
      <c r="B73" s="18"/>
      <c r="C73" s="18"/>
      <c r="D73" s="18"/>
      <c r="E73" s="18"/>
      <c r="F73" s="18"/>
      <c r="G73" s="19"/>
      <c r="H73" s="20"/>
      <c r="I73" s="20"/>
      <c r="J73" s="53"/>
      <c r="K73" s="169" t="e">
        <f>DATE(#REF!,LOOKUP(tblData2456789101112131415161718192021[[#This Row],[Date last contacted]],{"April",4;"August",8;"December",12;"February",2;"January",1;"July",7;"June",6;"March",3;"May",5;"November",11;"October",10;"September",9}),1)</f>
        <v>#REF!</v>
      </c>
      <c r="L73" s="170">
        <f>tblData2456789101112131415161718192021[[#This Row],[Projected Premium]]*tblData2456789101112131415161718192021[[#This Row],[Email]]</f>
        <v>0</v>
      </c>
    </row>
    <row r="74" spans="2:12" ht="16.2" x14ac:dyDescent="0.3">
      <c r="B74" s="18" t="s">
        <v>843</v>
      </c>
      <c r="C74" s="18" t="s">
        <v>844</v>
      </c>
      <c r="D74" s="18" t="s">
        <v>842</v>
      </c>
      <c r="E74" s="18" t="s">
        <v>845</v>
      </c>
      <c r="F74" s="18">
        <v>15000</v>
      </c>
      <c r="G74" s="19"/>
      <c r="H74" s="21">
        <v>43433</v>
      </c>
      <c r="I74" s="20" t="s">
        <v>856</v>
      </c>
      <c r="J74" s="53"/>
      <c r="K74" s="169" t="e">
        <f>DATE(#REF!,LOOKUP(tblData2456789101112131415161718192021[[#This Row],[Date last contacted]],{"April",4;"August",8;"December",12;"February",2;"January",1;"July",7;"June",6;"March",3;"May",5;"November",11;"October",10;"September",9}),1)</f>
        <v>#REF!</v>
      </c>
      <c r="L74" s="170">
        <f>tblData2456789101112131415161718192021[[#This Row],[Projected Premium]]*tblData2456789101112131415161718192021[[#This Row],[Email]]</f>
        <v>0</v>
      </c>
    </row>
    <row r="75" spans="2:12" ht="16.2" x14ac:dyDescent="0.3">
      <c r="B75" s="18"/>
      <c r="C75" s="18"/>
      <c r="D75" s="18"/>
      <c r="E75" s="18"/>
      <c r="F75" s="18"/>
      <c r="G75" s="19"/>
      <c r="H75" s="20"/>
      <c r="I75" s="20"/>
      <c r="J75" s="53"/>
      <c r="K75" s="169" t="e">
        <f>DATE(#REF!,LOOKUP(tblData2456789101112131415161718192021[[#This Row],[Date last contacted]],{"April",4;"August",8;"December",12;"February",2;"January",1;"July",7;"June",6;"March",3;"May",5;"November",11;"October",10;"September",9}),1)</f>
        <v>#REF!</v>
      </c>
      <c r="L75" s="170">
        <f>tblData2456789101112131415161718192021[[#This Row],[Projected Premium]]*tblData2456789101112131415161718192021[[#This Row],[Email]]</f>
        <v>0</v>
      </c>
    </row>
    <row r="76" spans="2:12" ht="32.4" x14ac:dyDescent="0.3">
      <c r="B76" s="18" t="s">
        <v>847</v>
      </c>
      <c r="C76" s="18" t="s">
        <v>183</v>
      </c>
      <c r="D76" s="18" t="s">
        <v>80</v>
      </c>
      <c r="E76" s="18" t="s">
        <v>848</v>
      </c>
      <c r="F76" s="18">
        <v>8000</v>
      </c>
      <c r="G76" s="19"/>
      <c r="H76" s="21">
        <v>43430</v>
      </c>
      <c r="I76" s="20" t="s">
        <v>849</v>
      </c>
      <c r="J76" s="53"/>
      <c r="K76" s="169" t="e">
        <f>DATE(#REF!,LOOKUP(tblData2456789101112131415161718192021[[#This Row],[Date last contacted]],{"April",4;"August",8;"December",12;"February",2;"January",1;"July",7;"June",6;"March",3;"May",5;"November",11;"October",10;"September",9}),1)</f>
        <v>#REF!</v>
      </c>
      <c r="L76" s="170">
        <f>tblData2456789101112131415161718192021[[#This Row],[Projected Premium]]*tblData2456789101112131415161718192021[[#This Row],[Email]]</f>
        <v>0</v>
      </c>
    </row>
    <row r="77" spans="2:12" ht="16.2" x14ac:dyDescent="0.3">
      <c r="B77" s="18"/>
      <c r="C77" s="18"/>
      <c r="D77" s="18"/>
      <c r="E77" s="18"/>
      <c r="F77" s="18"/>
      <c r="G77" s="19"/>
      <c r="H77" s="20"/>
      <c r="I77" s="20"/>
      <c r="J77" s="53"/>
      <c r="K77" s="169" t="e">
        <f>DATE(#REF!,LOOKUP(tblData2456789101112131415161718192021[[#This Row],[Date last contacted]],{"April",4;"August",8;"December",12;"February",2;"January",1;"July",7;"June",6;"March",3;"May",5;"November",11;"October",10;"September",9}),1)</f>
        <v>#REF!</v>
      </c>
      <c r="L77" s="170">
        <f>tblData2456789101112131415161718192021[[#This Row],[Projected Premium]]*tblData2456789101112131415161718192021[[#This Row],[Email]]</f>
        <v>0</v>
      </c>
    </row>
    <row r="78" spans="2:12" s="40" customFormat="1" ht="48.6" x14ac:dyDescent="0.3">
      <c r="B78" s="33" t="s">
        <v>850</v>
      </c>
      <c r="C78" s="33" t="s">
        <v>851</v>
      </c>
      <c r="D78" s="33" t="s">
        <v>800</v>
      </c>
      <c r="E78" s="33" t="s">
        <v>852</v>
      </c>
      <c r="F78" s="33">
        <v>2700</v>
      </c>
      <c r="G78" s="34"/>
      <c r="H78" s="56">
        <v>43430</v>
      </c>
      <c r="I78" s="36" t="s">
        <v>869</v>
      </c>
      <c r="J78" s="57"/>
      <c r="K78" s="177" t="e">
        <f>DATE(#REF!,LOOKUP(tblData2456789101112131415161718192021[[#This Row],[Date last contacted]],{"April",4;"August",8;"December",12;"February",2;"January",1;"July",7;"June",6;"March",3;"May",5;"November",11;"October",10;"September",9}),1)</f>
        <v>#REF!</v>
      </c>
      <c r="L78" s="178">
        <f>tblData2456789101112131415161718192021[[#This Row],[Projected Premium]]*tblData2456789101112131415161718192021[[#This Row],[Email]]</f>
        <v>0</v>
      </c>
    </row>
    <row r="79" spans="2:12" ht="16.2" x14ac:dyDescent="0.3">
      <c r="B79" s="18"/>
      <c r="C79" s="18"/>
      <c r="D79" s="18"/>
      <c r="E79" s="18"/>
      <c r="F79" s="18"/>
      <c r="G79" s="19"/>
      <c r="H79" s="20"/>
      <c r="I79" s="20"/>
      <c r="J79" s="53"/>
      <c r="K79" s="169" t="e">
        <f>DATE(#REF!,LOOKUP(tblData2456789101112131415161718192021[[#This Row],[Date last contacted]],{"April",4;"August",8;"December",12;"February",2;"January",1;"July",7;"June",6;"March",3;"May",5;"November",11;"October",10;"September",9}),1)</f>
        <v>#REF!</v>
      </c>
      <c r="L79" s="170">
        <f>tblData2456789101112131415161718192021[[#This Row],[Projected Premium]]*tblData2456789101112131415161718192021[[#This Row],[Email]]</f>
        <v>0</v>
      </c>
    </row>
    <row r="80" spans="2:12" ht="16.2" x14ac:dyDescent="0.3">
      <c r="B80" s="18" t="s">
        <v>853</v>
      </c>
      <c r="C80" s="18" t="s">
        <v>854</v>
      </c>
      <c r="D80" s="18" t="s">
        <v>98</v>
      </c>
      <c r="E80" s="18" t="s">
        <v>20</v>
      </c>
      <c r="F80" s="18">
        <v>15000</v>
      </c>
      <c r="G80" s="19"/>
      <c r="H80" s="21">
        <v>43433</v>
      </c>
      <c r="I80" s="20" t="s">
        <v>870</v>
      </c>
      <c r="J80" s="53"/>
      <c r="K80" s="169" t="e">
        <f>DATE(#REF!,LOOKUP(tblData2456789101112131415161718192021[[#This Row],[Date last contacted]],{"April",4;"August",8;"December",12;"February",2;"January",1;"July",7;"June",6;"March",3;"May",5;"November",11;"October",10;"September",9}),1)</f>
        <v>#REF!</v>
      </c>
      <c r="L80" s="170">
        <f>tblData2456789101112131415161718192021[[#This Row],[Projected Premium]]*tblData2456789101112131415161718192021[[#This Row],[Email]]</f>
        <v>0</v>
      </c>
    </row>
    <row r="81" spans="2:12" ht="16.2" x14ac:dyDescent="0.3">
      <c r="B81" s="18"/>
      <c r="C81" s="18"/>
      <c r="D81" s="18"/>
      <c r="E81" s="18"/>
      <c r="F81" s="18"/>
      <c r="G81" s="19"/>
      <c r="H81" s="20"/>
      <c r="I81" s="20"/>
      <c r="J81" s="53"/>
      <c r="K81" s="169" t="e">
        <f>DATE(#REF!,LOOKUP(tblData2456789101112131415161718192021[[#This Row],[Date last contacted]],{"April",4;"August",8;"December",12;"February",2;"January",1;"July",7;"June",6;"March",3;"May",5;"November",11;"October",10;"September",9}),1)</f>
        <v>#REF!</v>
      </c>
      <c r="L81" s="170">
        <f>tblData2456789101112131415161718192021[[#This Row],[Projected Premium]]*tblData2456789101112131415161718192021[[#This Row],[Email]]</f>
        <v>0</v>
      </c>
    </row>
    <row r="82" spans="2:12" s="49" customFormat="1" ht="16.2" x14ac:dyDescent="0.3">
      <c r="B82" s="42" t="s">
        <v>857</v>
      </c>
      <c r="C82" s="42" t="s">
        <v>858</v>
      </c>
      <c r="D82" s="42" t="s">
        <v>859</v>
      </c>
      <c r="E82" s="42" t="s">
        <v>648</v>
      </c>
      <c r="F82" s="42">
        <v>858</v>
      </c>
      <c r="G82" s="43"/>
      <c r="H82" s="60">
        <v>43433</v>
      </c>
      <c r="I82" s="45" t="s">
        <v>196</v>
      </c>
      <c r="J82" s="61"/>
      <c r="K82" s="171" t="e">
        <f>DATE(#REF!,LOOKUP(tblData2456789101112131415161718192021[[#This Row],[Date last contacted]],{"April",4;"August",8;"December",12;"February",2;"January",1;"July",7;"June",6;"March",3;"May",5;"November",11;"October",10;"September",9}),1)</f>
        <v>#REF!</v>
      </c>
      <c r="L82" s="172">
        <f>tblData2456789101112131415161718192021[[#This Row],[Projected Premium]]*tblData2456789101112131415161718192021[[#This Row],[Email]]</f>
        <v>0</v>
      </c>
    </row>
    <row r="83" spans="2:12" s="49" customFormat="1" ht="16.2" x14ac:dyDescent="0.3">
      <c r="B83" s="166"/>
      <c r="C83" s="166"/>
      <c r="D83" s="166"/>
      <c r="E83" s="166"/>
      <c r="F83" s="166"/>
      <c r="G83" s="167"/>
      <c r="H83" s="20"/>
      <c r="I83" s="20"/>
      <c r="J83" s="53"/>
      <c r="K83" s="176" t="e">
        <f>DATE(#REF!,LOOKUP(tblData2456789101112131415161718192021[[#This Row],[Date last contacted]],{"April",4;"August",8;"December",12;"February",2;"January",1;"July",7;"June",6;"March",3;"May",5;"November",11;"October",10;"September",9}),1)</f>
        <v>#REF!</v>
      </c>
      <c r="L83" s="170">
        <f>tblData2456789101112131415161718192021[[#This Row],[Projected Premium]]*tblData2456789101112131415161718192021[[#This Row],[Email]]</f>
        <v>0</v>
      </c>
    </row>
    <row r="84" spans="2:12" s="49" customFormat="1" ht="16.2" x14ac:dyDescent="0.3">
      <c r="B84" s="166" t="s">
        <v>861</v>
      </c>
      <c r="C84" s="166" t="s">
        <v>860</v>
      </c>
      <c r="D84" s="166" t="s">
        <v>862</v>
      </c>
      <c r="E84" s="166" t="s">
        <v>427</v>
      </c>
      <c r="F84" s="166">
        <v>1200</v>
      </c>
      <c r="G84" s="167"/>
      <c r="H84" s="21">
        <v>43434</v>
      </c>
      <c r="I84" s="20" t="s">
        <v>863</v>
      </c>
      <c r="J84" s="53"/>
      <c r="K84" s="176" t="e">
        <f>DATE(#REF!,LOOKUP(tblData2456789101112131415161718192021[[#This Row],[Date last contacted]],{"April",4;"August",8;"December",12;"February",2;"January",1;"July",7;"June",6;"March",3;"May",5;"November",11;"October",10;"September",9}),1)</f>
        <v>#REF!</v>
      </c>
      <c r="L84" s="170">
        <f>tblData2456789101112131415161718192021[[#This Row],[Projected Premium]]*tblData2456789101112131415161718192021[[#This Row],[Email]]</f>
        <v>0</v>
      </c>
    </row>
    <row r="85" spans="2:12" s="49" customFormat="1" ht="16.2" x14ac:dyDescent="0.3">
      <c r="B85" s="166"/>
      <c r="C85" s="166"/>
      <c r="D85" s="166"/>
      <c r="E85" s="166"/>
      <c r="F85" s="166"/>
      <c r="G85" s="167"/>
      <c r="H85" s="71"/>
      <c r="I85" s="20"/>
      <c r="J85" s="53"/>
      <c r="K85" s="176" t="e">
        <f>DATE(#REF!,LOOKUP(tblData2456789101112131415161718192021[[#This Row],[Date last contacted]],{"April",4;"August",8;"December",12;"February",2;"January",1;"July",7;"June",6;"March",3;"May",5;"November",11;"October",10;"September",9}),1)</f>
        <v>#REF!</v>
      </c>
      <c r="L85" s="170">
        <f>tblData2456789101112131415161718192021[[#This Row],[Projected Premium]]*tblData2456789101112131415161718192021[[#This Row],[Email]]</f>
        <v>0</v>
      </c>
    </row>
    <row r="86" spans="2:12" s="49" customFormat="1" ht="16.2" x14ac:dyDescent="0.3">
      <c r="B86" s="166" t="s">
        <v>864</v>
      </c>
      <c r="C86" s="166" t="s">
        <v>865</v>
      </c>
      <c r="D86" s="166" t="s">
        <v>866</v>
      </c>
      <c r="E86" s="166" t="s">
        <v>867</v>
      </c>
      <c r="F86" s="166">
        <v>1700</v>
      </c>
      <c r="G86" s="167"/>
      <c r="H86" s="21">
        <v>43437</v>
      </c>
      <c r="I86" s="20" t="s">
        <v>868</v>
      </c>
      <c r="J86" s="53"/>
      <c r="K86" s="176" t="e">
        <f>DATE(#REF!,LOOKUP(tblData2456789101112131415161718192021[[#This Row],[Date last contacted]],{"April",4;"August",8;"December",12;"February",2;"January",1;"July",7;"June",6;"March",3;"May",5;"November",11;"October",10;"September",9}),1)</f>
        <v>#REF!</v>
      </c>
      <c r="L86" s="170">
        <f>tblData2456789101112131415161718192021[[#This Row],[Projected Premium]]*tblData2456789101112131415161718192021[[#This Row],[Email]]</f>
        <v>0</v>
      </c>
    </row>
    <row r="87" spans="2:12" s="49" customFormat="1" ht="16.2" x14ac:dyDescent="0.3">
      <c r="B87" s="166"/>
      <c r="C87" s="166"/>
      <c r="D87" s="166"/>
      <c r="E87" s="166"/>
      <c r="F87" s="166"/>
      <c r="G87" s="167"/>
      <c r="H87" s="20"/>
      <c r="I87" s="20"/>
      <c r="J87" s="53"/>
      <c r="K87" s="176" t="e">
        <f>DATE(#REF!,LOOKUP(tblData2456789101112131415161718192021[[#This Row],[Date last contacted]],{"April",4;"August",8;"December",12;"February",2;"January",1;"July",7;"June",6;"March",3;"May",5;"November",11;"October",10;"September",9}),1)</f>
        <v>#REF!</v>
      </c>
      <c r="L87" s="170">
        <f>tblData2456789101112131415161718192021[[#This Row],[Projected Premium]]*tblData2456789101112131415161718192021[[#This Row],[Email]]</f>
        <v>0</v>
      </c>
    </row>
    <row r="88" spans="2:12" s="49" customFormat="1" ht="16.2" x14ac:dyDescent="0.3">
      <c r="B88" s="166"/>
      <c r="C88" s="166"/>
      <c r="D88" s="166"/>
      <c r="E88" s="166"/>
      <c r="F88" s="166"/>
      <c r="G88" s="167"/>
      <c r="H88" s="20"/>
      <c r="I88" s="20"/>
      <c r="J88" s="53"/>
      <c r="K88" s="176" t="e">
        <f>DATE(#REF!,LOOKUP(tblData2456789101112131415161718192021[[#This Row],[Date last contacted]],{"April",4;"August",8;"December",12;"February",2;"January",1;"July",7;"June",6;"March",3;"May",5;"November",11;"October",10;"September",9}),1)</f>
        <v>#REF!</v>
      </c>
      <c r="L88" s="170">
        <f>tblData2456789101112131415161718192021[[#This Row],[Projected Premium]]*tblData2456789101112131415161718192021[[#This Row],[Email]]</f>
        <v>0</v>
      </c>
    </row>
    <row r="89" spans="2:12" s="49" customFormat="1" ht="16.2" x14ac:dyDescent="0.3">
      <c r="B89" s="166"/>
      <c r="C89" s="166"/>
      <c r="D89" s="166"/>
      <c r="E89" s="166"/>
      <c r="F89" s="166"/>
      <c r="G89" s="167"/>
      <c r="H89" s="20"/>
      <c r="I89" s="20"/>
      <c r="J89" s="53"/>
      <c r="K89" s="176" t="e">
        <f>DATE(#REF!,LOOKUP(tblData2456789101112131415161718192021[[#This Row],[Date last contacted]],{"April",4;"August",8;"December",12;"February",2;"January",1;"July",7;"June",6;"March",3;"May",5;"November",11;"October",10;"September",9}),1)</f>
        <v>#REF!</v>
      </c>
      <c r="L89" s="170">
        <f>tblData2456789101112131415161718192021[[#This Row],[Projected Premium]]*tblData2456789101112131415161718192021[[#This Row],[Email]]</f>
        <v>0</v>
      </c>
    </row>
    <row r="90" spans="2:12" s="49" customFormat="1" ht="16.2" x14ac:dyDescent="0.3">
      <c r="B90" s="166"/>
      <c r="C90" s="166"/>
      <c r="D90" s="166"/>
      <c r="E90" s="42"/>
      <c r="F90" s="166"/>
      <c r="G90" s="167"/>
      <c r="H90" s="20"/>
      <c r="I90" s="20"/>
      <c r="J90" s="53"/>
      <c r="K90" s="176" t="e">
        <f>DATE(#REF!,LOOKUP(tblData2456789101112131415161718192021[[#This Row],[Date last contacted]],{"April",4;"August",8;"December",12;"February",2;"January",1;"July",7;"June",6;"March",3;"May",5;"November",11;"October",10;"September",9}),1)</f>
        <v>#REF!</v>
      </c>
      <c r="L90" s="170">
        <f>tblData2456789101112131415161718192021[[#This Row],[Projected Premium]]*tblData2456789101112131415161718192021[[#This Row],[Email]]</f>
        <v>0</v>
      </c>
    </row>
    <row r="91" spans="2:12" ht="16.2" x14ac:dyDescent="0.3">
      <c r="B91" s="8" t="s">
        <v>2</v>
      </c>
      <c r="C91" s="8"/>
      <c r="D91" s="8"/>
      <c r="E91" s="7"/>
      <c r="F91" s="7">
        <f>SUBTOTAL(109,tblData2456789101112131415161718192021[Projected Premium])</f>
        <v>233046</v>
      </c>
      <c r="G91" s="20"/>
      <c r="H91" s="8"/>
      <c r="I91" s="20"/>
      <c r="J91" s="8"/>
      <c r="K91" s="12"/>
      <c r="L91" s="12"/>
    </row>
    <row r="92" spans="2:12" ht="16.2" x14ac:dyDescent="0.3">
      <c r="B92" s="136"/>
      <c r="C92" s="136"/>
      <c r="D92" s="136"/>
      <c r="E92" s="136"/>
      <c r="F92" s="136"/>
      <c r="G92" s="115"/>
      <c r="H92" s="136"/>
      <c r="I92" s="115"/>
      <c r="J92" s="136"/>
      <c r="K92" s="136"/>
      <c r="L92"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925BE-9BD9-4DBF-A452-CF9EAA846076}">
  <sheetPr>
    <tabColor theme="4"/>
    <pageSetUpPr autoPageBreaks="0" fitToPage="1"/>
  </sheetPr>
  <dimension ref="B1:L82"/>
  <sheetViews>
    <sheetView showGridLines="0" topLeftCell="A61" workbookViewId="0">
      <selection activeCell="D79" sqref="D79"/>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s="49" customFormat="1" ht="16.2" x14ac:dyDescent="0.3">
      <c r="B9" s="42" t="s">
        <v>589</v>
      </c>
      <c r="C9" s="42" t="s">
        <v>590</v>
      </c>
      <c r="D9" s="42" t="s">
        <v>80</v>
      </c>
      <c r="E9" s="42" t="s">
        <v>591</v>
      </c>
      <c r="F9" s="42">
        <v>77825</v>
      </c>
      <c r="G9" s="43"/>
      <c r="H9" s="60">
        <v>43404</v>
      </c>
      <c r="I9" s="45" t="s">
        <v>196</v>
      </c>
      <c r="J9" s="61"/>
      <c r="K9" s="171" t="e">
        <f>DATE(#REF!,LOOKUP(tblData24567891011121314151617181920[[#This Row],[Date last contacted]],{"April",4;"August",8;"December",12;"February",2;"January",1;"July",7;"June",6;"March",3;"May",5;"November",11;"October",10;"September",9}),1)</f>
        <v>#REF!</v>
      </c>
      <c r="L9" s="172">
        <f>tblData24567891011121314151617181920[[#This Row],[Projected Premium]]*tblData24567891011121314151617181920[[#This Row],[Email]]</f>
        <v>0</v>
      </c>
    </row>
    <row r="10" spans="2:12" ht="16.2" x14ac:dyDescent="0.3">
      <c r="B10" s="18"/>
      <c r="C10" s="18"/>
      <c r="D10" s="18"/>
      <c r="E10" s="18"/>
      <c r="F10" s="18"/>
      <c r="G10" s="19"/>
      <c r="H10" s="20"/>
      <c r="I10" s="20"/>
      <c r="J10" s="53"/>
      <c r="K10" s="169" t="e">
        <f>DATE(#REF!,LOOKUP(tblData24567891011121314151617181920[[#This Row],[Date last contacted]],{"April",4;"August",8;"December",12;"February",2;"January",1;"July",7;"June",6;"March",3;"May",5;"November",11;"October",10;"September",9}),1)</f>
        <v>#REF!</v>
      </c>
      <c r="L10" s="170">
        <f>tblData24567891011121314151617181920[[#This Row],[Projected Premium]]*tblData24567891011121314151617181920[[#This Row],[Email]]</f>
        <v>0</v>
      </c>
    </row>
    <row r="11" spans="2:12" s="49" customFormat="1" ht="32.4" x14ac:dyDescent="0.3">
      <c r="B11" s="42" t="s">
        <v>641</v>
      </c>
      <c r="C11" s="42" t="s">
        <v>642</v>
      </c>
      <c r="D11" s="42" t="s">
        <v>638</v>
      </c>
      <c r="E11" s="42" t="s">
        <v>643</v>
      </c>
      <c r="F11" s="42">
        <v>45300</v>
      </c>
      <c r="G11" s="43"/>
      <c r="H11" s="60">
        <v>43377</v>
      </c>
      <c r="I11" s="45" t="s">
        <v>196</v>
      </c>
      <c r="J11" s="61"/>
      <c r="K11" s="171" t="e">
        <f>DATE(#REF!,LOOKUP(tblData24567891011121314151617181920[[#This Row],[Date last contacted]],{"April",4;"August",8;"December",12;"February",2;"January",1;"July",7;"June",6;"March",3;"May",5;"November",11;"October",10;"September",9}),1)</f>
        <v>#REF!</v>
      </c>
      <c r="L11" s="172">
        <f>tblData24567891011121314151617181920[[#This Row],[Projected Premium]]*tblData24567891011121314151617181920[[#This Row],[Email]]</f>
        <v>0</v>
      </c>
    </row>
    <row r="12" spans="2:12" ht="16.2" x14ac:dyDescent="0.3">
      <c r="B12" s="18"/>
      <c r="C12" s="18"/>
      <c r="D12" s="18"/>
      <c r="E12" s="18"/>
      <c r="F12" s="18"/>
      <c r="G12" s="19"/>
      <c r="H12" s="20"/>
      <c r="I12" s="20"/>
      <c r="J12" s="53"/>
      <c r="K12" s="169" t="e">
        <f>DATE(#REF!,LOOKUP(tblData24567891011121314151617181920[[#This Row],[Date last contacted]],{"April",4;"August",8;"December",12;"February",2;"January",1;"July",7;"June",6;"March",3;"May",5;"November",11;"October",10;"September",9}),1)</f>
        <v>#REF!</v>
      </c>
      <c r="L12" s="170">
        <f>tblData24567891011121314151617181920[[#This Row],[Projected Premium]]*tblData24567891011121314151617181920[[#This Row],[Email]]</f>
        <v>0</v>
      </c>
    </row>
    <row r="13" spans="2:12" ht="16.2" x14ac:dyDescent="0.3">
      <c r="B13" s="18" t="s">
        <v>645</v>
      </c>
      <c r="C13" s="18" t="s">
        <v>646</v>
      </c>
      <c r="D13" s="18" t="s">
        <v>80</v>
      </c>
      <c r="E13" s="18" t="s">
        <v>648</v>
      </c>
      <c r="F13" s="18">
        <v>5000</v>
      </c>
      <c r="G13" s="19"/>
      <c r="H13" s="21">
        <v>43340</v>
      </c>
      <c r="I13" s="20" t="s">
        <v>372</v>
      </c>
      <c r="J13" s="53"/>
      <c r="K13" s="169" t="e">
        <f>DATE(#REF!,LOOKUP(tblData24567891011121314151617181920[[#This Row],[Date last contacted]],{"April",4;"August",8;"December",12;"February",2;"January",1;"July",7;"June",6;"March",3;"May",5;"November",11;"October",10;"September",9}),1)</f>
        <v>#REF!</v>
      </c>
      <c r="L13" s="170">
        <f>tblData24567891011121314151617181920[[#This Row],[Projected Premium]]*tblData24567891011121314151617181920[[#This Row],[Email]]</f>
        <v>0</v>
      </c>
    </row>
    <row r="14" spans="2:12" ht="16.2" x14ac:dyDescent="0.3">
      <c r="B14" s="18"/>
      <c r="C14" s="18"/>
      <c r="D14" s="18"/>
      <c r="E14" s="18"/>
      <c r="F14" s="18"/>
      <c r="G14" s="19"/>
      <c r="H14" s="20"/>
      <c r="I14" s="20"/>
      <c r="J14" s="53"/>
      <c r="K14" s="169" t="e">
        <f>DATE(#REF!,LOOKUP(tblData24567891011121314151617181920[[#This Row],[Date last contacted]],{"April",4;"August",8;"December",12;"February",2;"January",1;"July",7;"June",6;"March",3;"May",5;"November",11;"October",10;"September",9}),1)</f>
        <v>#REF!</v>
      </c>
      <c r="L14" s="170">
        <f>tblData24567891011121314151617181920[[#This Row],[Projected Premium]]*tblData24567891011121314151617181920[[#This Row],[Email]]</f>
        <v>0</v>
      </c>
    </row>
    <row r="15" spans="2:12" ht="48.6" x14ac:dyDescent="0.3">
      <c r="B15" s="18" t="s">
        <v>654</v>
      </c>
      <c r="C15" s="18" t="s">
        <v>655</v>
      </c>
      <c r="D15" s="18" t="s">
        <v>98</v>
      </c>
      <c r="E15" s="18" t="s">
        <v>475</v>
      </c>
      <c r="F15" s="18">
        <v>6000</v>
      </c>
      <c r="G15" s="19"/>
      <c r="H15" s="21">
        <v>43398</v>
      </c>
      <c r="I15" s="20" t="s">
        <v>817</v>
      </c>
      <c r="J15" s="53"/>
      <c r="K15" s="169" t="e">
        <f>DATE(#REF!,LOOKUP(tblData24567891011121314151617181920[[#This Row],[Date last contacted]],{"April",4;"August",8;"December",12;"February",2;"January",1;"July",7;"June",6;"March",3;"May",5;"November",11;"October",10;"September",9}),1)</f>
        <v>#REF!</v>
      </c>
      <c r="L15" s="170">
        <f>tblData24567891011121314151617181920[[#This Row],[Projected Premium]]*tblData24567891011121314151617181920[[#This Row],[Email]]</f>
        <v>0</v>
      </c>
    </row>
    <row r="16" spans="2:12" ht="16.2" x14ac:dyDescent="0.3">
      <c r="B16" s="18"/>
      <c r="C16" s="18"/>
      <c r="D16" s="18"/>
      <c r="E16" s="18"/>
      <c r="F16" s="18"/>
      <c r="G16" s="19"/>
      <c r="H16" s="20"/>
      <c r="I16" s="20"/>
      <c r="J16" s="53"/>
      <c r="K16" s="169" t="e">
        <f>DATE(#REF!,LOOKUP(tblData24567891011121314151617181920[[#This Row],[Date last contacted]],{"April",4;"August",8;"December",12;"February",2;"January",1;"July",7;"June",6;"March",3;"May",5;"November",11;"October",10;"September",9}),1)</f>
        <v>#REF!</v>
      </c>
      <c r="L16" s="170">
        <f>tblData24567891011121314151617181920[[#This Row],[Projected Premium]]*tblData24567891011121314151617181920[[#This Row],[Email]]</f>
        <v>0</v>
      </c>
    </row>
    <row r="17" spans="2:12" ht="16.2" x14ac:dyDescent="0.3">
      <c r="B17" s="18"/>
      <c r="C17" s="18"/>
      <c r="D17" s="18"/>
      <c r="E17" s="18"/>
      <c r="F17" s="18"/>
      <c r="G17" s="19"/>
      <c r="H17" s="20"/>
      <c r="I17" s="20"/>
      <c r="J17" s="53"/>
      <c r="K17" s="169" t="e">
        <f>DATE(#REF!,LOOKUP(tblData24567891011121314151617181920[[#This Row],[Date last contacted]],{"April",4;"August",8;"December",12;"February",2;"January",1;"July",7;"June",6;"March",3;"May",5;"November",11;"October",10;"September",9}),1)</f>
        <v>#REF!</v>
      </c>
      <c r="L17" s="170">
        <f>tblData24567891011121314151617181920[[#This Row],[Projected Premium]]*tblData24567891011121314151617181920[[#This Row],[Email]]</f>
        <v>0</v>
      </c>
    </row>
    <row r="18" spans="2:12" s="165" customFormat="1" ht="16.2" x14ac:dyDescent="0.3">
      <c r="B18" s="158"/>
      <c r="C18" s="158"/>
      <c r="D18" s="158"/>
      <c r="E18" s="158"/>
      <c r="F18" s="158"/>
      <c r="G18" s="159"/>
      <c r="H18" s="20"/>
      <c r="I18" s="20"/>
      <c r="J18" s="53"/>
      <c r="K18" s="175" t="e">
        <f>DATE(#REF!,LOOKUP(tblData24567891011121314151617181920[[#This Row],[Date last contacted]],{"April",4;"August",8;"December",12;"February",2;"January",1;"July",7;"June",6;"March",3;"May",5;"November",11;"October",10;"September",9}),1)</f>
        <v>#REF!</v>
      </c>
      <c r="L18" s="170">
        <f>tblData24567891011121314151617181920[[#This Row],[Projected Premium]]*tblData24567891011121314151617181920[[#This Row],[Email]]</f>
        <v>0</v>
      </c>
    </row>
    <row r="19" spans="2:12" s="165" customFormat="1" ht="48.6" x14ac:dyDescent="0.3">
      <c r="B19" s="158" t="s">
        <v>667</v>
      </c>
      <c r="C19" s="158" t="s">
        <v>667</v>
      </c>
      <c r="D19" s="158" t="s">
        <v>668</v>
      </c>
      <c r="E19" s="158" t="s">
        <v>669</v>
      </c>
      <c r="F19" s="158">
        <v>8000</v>
      </c>
      <c r="G19" s="159"/>
      <c r="H19" s="21">
        <v>43321</v>
      </c>
      <c r="I19" s="20" t="s">
        <v>670</v>
      </c>
      <c r="J19" s="53"/>
      <c r="K19" s="175" t="e">
        <f>DATE(#REF!,LOOKUP(tblData24567891011121314151617181920[[#This Row],[Date last contacted]],{"April",4;"August",8;"December",12;"February",2;"January",1;"July",7;"June",6;"March",3;"May",5;"November",11;"October",10;"September",9}),1)</f>
        <v>#REF!</v>
      </c>
      <c r="L19" s="170">
        <f>tblData24567891011121314151617181920[[#This Row],[Projected Premium]]*tblData24567891011121314151617181920[[#This Row],[Email]]</f>
        <v>0</v>
      </c>
    </row>
    <row r="20" spans="2:12" s="165" customFormat="1" ht="16.2" x14ac:dyDescent="0.3">
      <c r="B20" s="158"/>
      <c r="C20" s="158"/>
      <c r="D20" s="158"/>
      <c r="E20" s="158"/>
      <c r="F20" s="158"/>
      <c r="G20" s="159"/>
      <c r="H20" s="20"/>
      <c r="I20" s="20"/>
      <c r="J20" s="53"/>
      <c r="K20" s="175" t="e">
        <f>DATE(#REF!,LOOKUP(tblData24567891011121314151617181920[[#This Row],[Date last contacted]],{"April",4;"August",8;"December",12;"February",2;"January",1;"July",7;"June",6;"March",3;"May",5;"November",11;"October",10;"September",9}),1)</f>
        <v>#REF!</v>
      </c>
      <c r="L20" s="170">
        <f>tblData24567891011121314151617181920[[#This Row],[Projected Premium]]*tblData24567891011121314151617181920[[#This Row],[Email]]</f>
        <v>0</v>
      </c>
    </row>
    <row r="21" spans="2:12" ht="16.2" x14ac:dyDescent="0.3">
      <c r="B21" s="18"/>
      <c r="C21" s="18"/>
      <c r="D21" s="18"/>
      <c r="E21" s="18"/>
      <c r="F21" s="18"/>
      <c r="G21" s="19"/>
      <c r="H21" s="20"/>
      <c r="I21" s="20"/>
      <c r="J21" s="53"/>
      <c r="K21" s="169" t="e">
        <f>DATE(#REF!,LOOKUP(tblData24567891011121314151617181920[[#This Row],[Date last contacted]],{"April",4;"August",8;"December",12;"February",2;"January",1;"July",7;"June",6;"March",3;"May",5;"November",11;"October",10;"September",9}),1)</f>
        <v>#REF!</v>
      </c>
      <c r="L21" s="170">
        <f>tblData24567891011121314151617181920[[#This Row],[Projected Premium]]*tblData24567891011121314151617181920[[#This Row],[Email]]</f>
        <v>0</v>
      </c>
    </row>
    <row r="22" spans="2:12" ht="64.8" x14ac:dyDescent="0.3">
      <c r="B22" s="18" t="s">
        <v>687</v>
      </c>
      <c r="C22" s="18" t="s">
        <v>688</v>
      </c>
      <c r="D22" s="18" t="s">
        <v>626</v>
      </c>
      <c r="E22" s="18" t="s">
        <v>689</v>
      </c>
      <c r="F22" s="18">
        <v>5000</v>
      </c>
      <c r="G22" s="19"/>
      <c r="H22" s="21">
        <v>43353</v>
      </c>
      <c r="I22" s="20" t="s">
        <v>758</v>
      </c>
      <c r="J22" s="53"/>
      <c r="K22" s="169" t="e">
        <f>DATE(#REF!,LOOKUP(tblData24567891011121314151617181920[[#This Row],[Date last contacted]],{"April",4;"August",8;"December",12;"February",2;"January",1;"July",7;"June",6;"March",3;"May",5;"November",11;"October",10;"September",9}),1)</f>
        <v>#REF!</v>
      </c>
      <c r="L22" s="170">
        <f>tblData24567891011121314151617181920[[#This Row],[Projected Premium]]*tblData24567891011121314151617181920[[#This Row],[Email]]</f>
        <v>0</v>
      </c>
    </row>
    <row r="23" spans="2:12" ht="16.2" x14ac:dyDescent="0.3">
      <c r="B23" s="18"/>
      <c r="C23" s="18"/>
      <c r="D23" s="18"/>
      <c r="E23" s="18"/>
      <c r="F23" s="18"/>
      <c r="G23" s="19"/>
      <c r="H23" s="20"/>
      <c r="I23" s="20"/>
      <c r="J23" s="53"/>
      <c r="K23" s="169" t="e">
        <f>DATE(#REF!,LOOKUP(tblData24567891011121314151617181920[[#This Row],[Date last contacted]],{"April",4;"August",8;"December",12;"February",2;"January",1;"July",7;"June",6;"March",3;"May",5;"November",11;"October",10;"September",9}),1)</f>
        <v>#REF!</v>
      </c>
      <c r="L23" s="170">
        <f>tblData24567891011121314151617181920[[#This Row],[Projected Premium]]*tblData24567891011121314151617181920[[#This Row],[Email]]</f>
        <v>0</v>
      </c>
    </row>
    <row r="24" spans="2:12" ht="16.2" x14ac:dyDescent="0.3">
      <c r="B24" s="18"/>
      <c r="C24" s="18"/>
      <c r="D24" s="18"/>
      <c r="E24" s="18"/>
      <c r="F24" s="18"/>
      <c r="G24" s="19"/>
      <c r="H24" s="20"/>
      <c r="I24" s="20"/>
      <c r="J24" s="53"/>
      <c r="K24" s="169" t="e">
        <f>DATE(#REF!,LOOKUP(tblData24567891011121314151617181920[[#This Row],[Date last contacted]],{"April",4;"August",8;"December",12;"February",2;"January",1;"July",7;"June",6;"March",3;"May",5;"November",11;"October",10;"September",9}),1)</f>
        <v>#REF!</v>
      </c>
      <c r="L24" s="170">
        <f>tblData24567891011121314151617181920[[#This Row],[Projected Premium]]*tblData24567891011121314151617181920[[#This Row],[Email]]</f>
        <v>0</v>
      </c>
    </row>
    <row r="25" spans="2:12" ht="16.2" x14ac:dyDescent="0.3">
      <c r="B25" s="18" t="s">
        <v>693</v>
      </c>
      <c r="C25" s="18" t="s">
        <v>694</v>
      </c>
      <c r="D25" s="18" t="s">
        <v>80</v>
      </c>
      <c r="E25" s="18" t="s">
        <v>485</v>
      </c>
      <c r="F25" s="18">
        <v>5000</v>
      </c>
      <c r="G25" s="19"/>
      <c r="H25" s="20" t="s">
        <v>695</v>
      </c>
      <c r="I25" s="20" t="s">
        <v>711</v>
      </c>
      <c r="J25" s="53"/>
      <c r="K25" s="169" t="e">
        <f>DATE(#REF!,LOOKUP(tblData24567891011121314151617181920[[#This Row],[Date last contacted]],{"April",4;"August",8;"December",12;"February",2;"January",1;"July",7;"June",6;"March",3;"May",5;"November",11;"October",10;"September",9}),1)</f>
        <v>#REF!</v>
      </c>
      <c r="L25" s="170">
        <f>tblData24567891011121314151617181920[[#This Row],[Projected Premium]]*tblData24567891011121314151617181920[[#This Row],[Email]]</f>
        <v>0</v>
      </c>
    </row>
    <row r="26" spans="2:12" ht="16.2" x14ac:dyDescent="0.3">
      <c r="B26" s="18"/>
      <c r="C26" s="18"/>
      <c r="D26" s="18"/>
      <c r="E26" s="18"/>
      <c r="F26" s="18"/>
      <c r="G26" s="19"/>
      <c r="H26" s="20"/>
      <c r="I26" s="20"/>
      <c r="J26" s="53"/>
      <c r="K26" s="169" t="e">
        <f>DATE(#REF!,LOOKUP(tblData24567891011121314151617181920[[#This Row],[Date last contacted]],{"April",4;"August",8;"December",12;"February",2;"January",1;"July",7;"June",6;"March",3;"May",5;"November",11;"October",10;"September",9}),1)</f>
        <v>#REF!</v>
      </c>
      <c r="L26" s="170">
        <f>tblData24567891011121314151617181920[[#This Row],[Projected Premium]]*tblData24567891011121314151617181920[[#This Row],[Email]]</f>
        <v>0</v>
      </c>
    </row>
    <row r="27" spans="2:12" s="40" customFormat="1" ht="32.4" x14ac:dyDescent="0.3">
      <c r="B27" s="33" t="s">
        <v>747</v>
      </c>
      <c r="C27" s="33" t="s">
        <v>497</v>
      </c>
      <c r="D27" s="33" t="s">
        <v>367</v>
      </c>
      <c r="E27" s="33" t="s">
        <v>427</v>
      </c>
      <c r="F27" s="33">
        <v>3000</v>
      </c>
      <c r="G27" s="34"/>
      <c r="H27" s="56">
        <v>43378</v>
      </c>
      <c r="I27" s="36" t="s">
        <v>797</v>
      </c>
      <c r="J27" s="57"/>
      <c r="K27" s="177" t="e">
        <f>DATE(#REF!,LOOKUP(tblData24567891011121314151617181920[[#This Row],[Date last contacted]],{"April",4;"August",8;"December",12;"February",2;"January",1;"July",7;"June",6;"March",3;"May",5;"November",11;"October",10;"September",9}),1)</f>
        <v>#REF!</v>
      </c>
      <c r="L27" s="178">
        <f>tblData24567891011121314151617181920[[#This Row],[Projected Premium]]*tblData24567891011121314151617181920[[#This Row],[Email]]</f>
        <v>0</v>
      </c>
    </row>
    <row r="28" spans="2:12" ht="16.2" x14ac:dyDescent="0.3">
      <c r="B28" s="18"/>
      <c r="C28" s="18"/>
      <c r="D28" s="18"/>
      <c r="E28" s="18"/>
      <c r="F28" s="18"/>
      <c r="G28" s="19"/>
      <c r="H28" s="20"/>
      <c r="I28" s="20"/>
      <c r="J28" s="53"/>
      <c r="K28" s="169" t="e">
        <f>DATE(#REF!,LOOKUP(tblData24567891011121314151617181920[[#This Row],[Date last contacted]],{"April",4;"August",8;"December",12;"February",2;"January",1;"July",7;"June",6;"March",3;"May",5;"November",11;"October",10;"September",9}),1)</f>
        <v>#REF!</v>
      </c>
      <c r="L28" s="170">
        <f>tblData24567891011121314151617181920[[#This Row],[Projected Premium]]*tblData24567891011121314151617181920[[#This Row],[Email]]</f>
        <v>0</v>
      </c>
    </row>
    <row r="29" spans="2:12" s="83" customFormat="1" ht="48.6" x14ac:dyDescent="0.3">
      <c r="B29" s="76" t="s">
        <v>749</v>
      </c>
      <c r="C29" s="76" t="s">
        <v>750</v>
      </c>
      <c r="D29" s="76" t="s">
        <v>751</v>
      </c>
      <c r="E29" s="76" t="s">
        <v>20</v>
      </c>
      <c r="F29" s="76">
        <v>36000</v>
      </c>
      <c r="G29" s="77"/>
      <c r="H29" s="78">
        <v>43383</v>
      </c>
      <c r="I29" s="79" t="s">
        <v>796</v>
      </c>
      <c r="J29" s="80"/>
      <c r="K29" s="183" t="e">
        <f>DATE(#REF!,LOOKUP(tblData24567891011121314151617181920[[#This Row],[Date last contacted]],{"April",4;"August",8;"December",12;"February",2;"January",1;"July",7;"June",6;"March",3;"May",5;"November",11;"October",10;"September",9}),1)</f>
        <v>#REF!</v>
      </c>
      <c r="L29" s="184">
        <f>tblData24567891011121314151617181920[[#This Row],[Projected Premium]]*tblData24567891011121314151617181920[[#This Row],[Email]]</f>
        <v>0</v>
      </c>
    </row>
    <row r="30" spans="2:12" s="179" customFormat="1" ht="16.2" x14ac:dyDescent="0.3">
      <c r="B30" s="166"/>
      <c r="C30" s="166"/>
      <c r="D30" s="166"/>
      <c r="E30" s="166"/>
      <c r="F30" s="166"/>
      <c r="G30" s="167"/>
      <c r="H30" s="168"/>
      <c r="I30" s="168"/>
      <c r="J30" s="181"/>
      <c r="K30" s="176" t="e">
        <f>DATE(#REF!,LOOKUP(tblData24567891011121314151617181920[[#This Row],[Date last contacted]],{"April",4;"August",8;"December",12;"February",2;"January",1;"July",7;"June",6;"March",3;"May",5;"November",11;"October",10;"September",9}),1)</f>
        <v>#REF!</v>
      </c>
      <c r="L30" s="182">
        <f>tblData24567891011121314151617181920[[#This Row],[Projected Premium]]*tblData24567891011121314151617181920[[#This Row],[Email]]</f>
        <v>0</v>
      </c>
    </row>
    <row r="31" spans="2:12" s="22" customFormat="1" ht="16.2" x14ac:dyDescent="0.3">
      <c r="B31" s="24" t="s">
        <v>753</v>
      </c>
      <c r="C31" s="24" t="s">
        <v>754</v>
      </c>
      <c r="D31" s="24" t="s">
        <v>80</v>
      </c>
      <c r="E31" s="24" t="s">
        <v>755</v>
      </c>
      <c r="F31" s="24">
        <v>765</v>
      </c>
      <c r="G31" s="25"/>
      <c r="H31" s="27">
        <v>43391</v>
      </c>
      <c r="I31" s="31" t="s">
        <v>196</v>
      </c>
      <c r="J31" s="65"/>
      <c r="K31" s="185" t="e">
        <f>DATE(#REF!,LOOKUP(tblData24567891011121314151617181920[[#This Row],[Date last contacted]],{"April",4;"August",8;"December",12;"February",2;"January",1;"July",7;"June",6;"March",3;"May",5;"November",11;"October",10;"September",9}),1)</f>
        <v>#REF!</v>
      </c>
      <c r="L31" s="186">
        <f>tblData24567891011121314151617181920[[#This Row],[Projected Premium]]*tblData24567891011121314151617181920[[#This Row],[Email]]</f>
        <v>0</v>
      </c>
    </row>
    <row r="32" spans="2:12" ht="16.2" x14ac:dyDescent="0.3">
      <c r="B32" s="18"/>
      <c r="C32" s="18"/>
      <c r="D32" s="18"/>
      <c r="E32" s="18"/>
      <c r="F32" s="18"/>
      <c r="G32" s="19"/>
      <c r="H32" s="20"/>
      <c r="I32" s="20"/>
      <c r="J32" s="53"/>
      <c r="K32" s="169" t="e">
        <f>DATE(#REF!,LOOKUP(tblData24567891011121314151617181920[[#This Row],[Date last contacted]],{"April",4;"August",8;"December",12;"February",2;"January",1;"July",7;"June",6;"March",3;"May",5;"November",11;"October",10;"September",9}),1)</f>
        <v>#REF!</v>
      </c>
      <c r="L32" s="170">
        <f>tblData24567891011121314151617181920[[#This Row],[Projected Premium]]*tblData24567891011121314151617181920[[#This Row],[Email]]</f>
        <v>0</v>
      </c>
    </row>
    <row r="33" spans="2:12" ht="16.2" x14ac:dyDescent="0.3">
      <c r="B33" s="18"/>
      <c r="C33" s="18"/>
      <c r="D33" s="18"/>
      <c r="E33" s="18"/>
      <c r="F33" s="18"/>
      <c r="G33" s="19"/>
      <c r="H33" s="20"/>
      <c r="I33" s="20"/>
      <c r="J33" s="53"/>
      <c r="K33" s="169" t="e">
        <f>DATE(#REF!,LOOKUP(tblData24567891011121314151617181920[[#This Row],[Date last contacted]],{"April",4;"August",8;"December",12;"February",2;"January",1;"July",7;"June",6;"March",3;"May",5;"November",11;"October",10;"September",9}),1)</f>
        <v>#REF!</v>
      </c>
      <c r="L33" s="170">
        <f>tblData24567891011121314151617181920[[#This Row],[Projected Premium]]*tblData24567891011121314151617181920[[#This Row],[Email]]</f>
        <v>0</v>
      </c>
    </row>
    <row r="34" spans="2:12" ht="32.4" x14ac:dyDescent="0.3">
      <c r="B34" s="18" t="s">
        <v>770</v>
      </c>
      <c r="C34" s="18" t="s">
        <v>771</v>
      </c>
      <c r="D34" s="18" t="s">
        <v>132</v>
      </c>
      <c r="E34" s="18" t="s">
        <v>454</v>
      </c>
      <c r="F34" s="18">
        <v>8000</v>
      </c>
      <c r="G34" s="19"/>
      <c r="H34" s="21">
        <v>43361</v>
      </c>
      <c r="I34" s="20" t="s">
        <v>772</v>
      </c>
      <c r="J34" s="53"/>
      <c r="K34" s="169" t="e">
        <f>DATE(#REF!,LOOKUP(tblData24567891011121314151617181920[[#This Row],[Date last contacted]],{"April",4;"August",8;"December",12;"February",2;"January",1;"July",7;"June",6;"March",3;"May",5;"November",11;"October",10;"September",9}),1)</f>
        <v>#REF!</v>
      </c>
      <c r="L34" s="170">
        <f>tblData24567891011121314151617181920[[#This Row],[Projected Premium]]*tblData24567891011121314151617181920[[#This Row],[Email]]</f>
        <v>0</v>
      </c>
    </row>
    <row r="35" spans="2:12" ht="16.2" x14ac:dyDescent="0.3">
      <c r="B35" s="18"/>
      <c r="C35" s="18"/>
      <c r="D35" s="18"/>
      <c r="E35" s="18"/>
      <c r="F35" s="18"/>
      <c r="G35" s="19"/>
      <c r="H35" s="20"/>
      <c r="I35" s="20"/>
      <c r="J35" s="53"/>
      <c r="K35" s="169" t="e">
        <f>DATE(#REF!,LOOKUP(tblData24567891011121314151617181920[[#This Row],[Date last contacted]],{"April",4;"August",8;"December",12;"February",2;"January",1;"July",7;"June",6;"March",3;"May",5;"November",11;"October",10;"September",9}),1)</f>
        <v>#REF!</v>
      </c>
      <c r="L35" s="170">
        <f>tblData24567891011121314151617181920[[#This Row],[Projected Premium]]*tblData24567891011121314151617181920[[#This Row],[Email]]</f>
        <v>0</v>
      </c>
    </row>
    <row r="36" spans="2:12" ht="16.2" x14ac:dyDescent="0.3">
      <c r="B36" s="18" t="s">
        <v>773</v>
      </c>
      <c r="C36" s="18" t="s">
        <v>655</v>
      </c>
      <c r="D36" s="18" t="s">
        <v>80</v>
      </c>
      <c r="E36" s="18" t="s">
        <v>774</v>
      </c>
      <c r="F36" s="18">
        <v>1131</v>
      </c>
      <c r="G36" s="19"/>
      <c r="H36" s="21">
        <v>43361</v>
      </c>
      <c r="I36" s="20" t="s">
        <v>775</v>
      </c>
      <c r="J36" s="53"/>
      <c r="K36" s="169" t="e">
        <f>DATE(#REF!,LOOKUP(tblData24567891011121314151617181920[[#This Row],[Date last contacted]],{"April",4;"August",8;"December",12;"February",2;"January",1;"July",7;"June",6;"March",3;"May",5;"November",11;"October",10;"September",9}),1)</f>
        <v>#REF!</v>
      </c>
      <c r="L36" s="170">
        <f>tblData24567891011121314151617181920[[#This Row],[Projected Premium]]*tblData24567891011121314151617181920[[#This Row],[Email]]</f>
        <v>0</v>
      </c>
    </row>
    <row r="37" spans="2:12" ht="16.2" x14ac:dyDescent="0.3">
      <c r="B37" s="18"/>
      <c r="C37" s="18"/>
      <c r="D37" s="18"/>
      <c r="E37" s="18"/>
      <c r="F37" s="18"/>
      <c r="G37" s="19"/>
      <c r="H37" s="20"/>
      <c r="I37" s="20"/>
      <c r="J37" s="53"/>
      <c r="K37" s="169" t="e">
        <f>DATE(#REF!,LOOKUP(tblData24567891011121314151617181920[[#This Row],[Date last contacted]],{"April",4;"August",8;"December",12;"February",2;"January",1;"July",7;"June",6;"March",3;"May",5;"November",11;"October",10;"September",9}),1)</f>
        <v>#REF!</v>
      </c>
      <c r="L37" s="170">
        <f>tblData24567891011121314151617181920[[#This Row],[Projected Premium]]*tblData24567891011121314151617181920[[#This Row],[Email]]</f>
        <v>0</v>
      </c>
    </row>
    <row r="38" spans="2:12" ht="16.2" x14ac:dyDescent="0.3">
      <c r="B38" s="18" t="s">
        <v>778</v>
      </c>
      <c r="C38" s="18" t="s">
        <v>779</v>
      </c>
      <c r="D38" s="18" t="s">
        <v>12</v>
      </c>
      <c r="E38" s="18" t="s">
        <v>28</v>
      </c>
      <c r="F38" s="18">
        <v>4000</v>
      </c>
      <c r="G38" s="19"/>
      <c r="H38" s="21">
        <v>43390</v>
      </c>
      <c r="I38" s="20" t="s">
        <v>798</v>
      </c>
      <c r="J38" s="53"/>
      <c r="K38" s="169" t="e">
        <f>DATE(#REF!,LOOKUP(tblData24567891011121314151617181920[[#This Row],[Date last contacted]],{"April",4;"August",8;"December",12;"February",2;"January",1;"July",7;"June",6;"March",3;"May",5;"November",11;"October",10;"September",9}),1)</f>
        <v>#REF!</v>
      </c>
      <c r="L38" s="170">
        <f>tblData24567891011121314151617181920[[#This Row],[Projected Premium]]*tblData24567891011121314151617181920[[#This Row],[Email]]</f>
        <v>0</v>
      </c>
    </row>
    <row r="39" spans="2:12" ht="16.2" x14ac:dyDescent="0.3">
      <c r="B39" s="18"/>
      <c r="C39" s="18"/>
      <c r="D39" s="18"/>
      <c r="E39" s="18"/>
      <c r="F39" s="18"/>
      <c r="G39" s="19"/>
      <c r="H39" s="20"/>
      <c r="I39" s="20"/>
      <c r="J39" s="53"/>
      <c r="K39" s="169" t="e">
        <f>DATE(#REF!,LOOKUP(tblData24567891011121314151617181920[[#This Row],[Date last contacted]],{"April",4;"August",8;"December",12;"February",2;"January",1;"July",7;"June",6;"March",3;"May",5;"November",11;"October",10;"September",9}),1)</f>
        <v>#REF!</v>
      </c>
      <c r="L39" s="170">
        <f>tblData24567891011121314151617181920[[#This Row],[Projected Premium]]*tblData24567891011121314151617181920[[#This Row],[Email]]</f>
        <v>0</v>
      </c>
    </row>
    <row r="40" spans="2:12" s="49" customFormat="1" ht="16.2" x14ac:dyDescent="0.3">
      <c r="B40" s="42" t="s">
        <v>780</v>
      </c>
      <c r="C40" s="42" t="s">
        <v>596</v>
      </c>
      <c r="D40" s="42" t="s">
        <v>80</v>
      </c>
      <c r="E40" s="42" t="s">
        <v>20</v>
      </c>
      <c r="F40" s="42">
        <v>9000</v>
      </c>
      <c r="G40" s="43"/>
      <c r="H40" s="60">
        <v>43378</v>
      </c>
      <c r="I40" s="45" t="s">
        <v>196</v>
      </c>
      <c r="J40" s="61"/>
      <c r="K40" s="171" t="e">
        <f>DATE(#REF!,LOOKUP(tblData24567891011121314151617181920[[#This Row],[Date last contacted]],{"April",4;"August",8;"December",12;"February",2;"January",1;"July",7;"June",6;"March",3;"May",5;"November",11;"October",10;"September",9}),1)</f>
        <v>#REF!</v>
      </c>
      <c r="L40" s="172">
        <f>tblData24567891011121314151617181920[[#This Row],[Projected Premium]]*tblData24567891011121314151617181920[[#This Row],[Email]]</f>
        <v>0</v>
      </c>
    </row>
    <row r="41" spans="2:12" ht="16.2" x14ac:dyDescent="0.3">
      <c r="B41" s="18"/>
      <c r="C41" s="18"/>
      <c r="D41" s="18"/>
      <c r="E41" s="18"/>
      <c r="F41" s="18"/>
      <c r="G41" s="19"/>
      <c r="H41" s="20"/>
      <c r="I41" s="20"/>
      <c r="J41" s="53"/>
      <c r="K41" s="169" t="e">
        <f>DATE(#REF!,LOOKUP(tblData24567891011121314151617181920[[#This Row],[Date last contacted]],{"April",4;"August",8;"December",12;"February",2;"January",1;"July",7;"June",6;"March",3;"May",5;"November",11;"October",10;"September",9}),1)</f>
        <v>#REF!</v>
      </c>
      <c r="L41" s="170">
        <f>tblData24567891011121314151617181920[[#This Row],[Projected Premium]]*tblData24567891011121314151617181920[[#This Row],[Email]]</f>
        <v>0</v>
      </c>
    </row>
    <row r="42" spans="2:12" s="40" customFormat="1" ht="32.4" x14ac:dyDescent="0.3">
      <c r="B42" s="33" t="s">
        <v>781</v>
      </c>
      <c r="C42" s="33" t="s">
        <v>782</v>
      </c>
      <c r="D42" s="33" t="s">
        <v>783</v>
      </c>
      <c r="E42" s="33" t="s">
        <v>261</v>
      </c>
      <c r="F42" s="33">
        <v>1500</v>
      </c>
      <c r="G42" s="34"/>
      <c r="H42" s="56">
        <v>43393</v>
      </c>
      <c r="I42" s="36" t="s">
        <v>816</v>
      </c>
      <c r="J42" s="57"/>
      <c r="K42" s="177" t="e">
        <f>DATE(#REF!,LOOKUP(tblData24567891011121314151617181920[[#This Row],[Date last contacted]],{"April",4;"August",8;"December",12;"February",2;"January",1;"July",7;"June",6;"March",3;"May",5;"November",11;"October",10;"September",9}),1)</f>
        <v>#REF!</v>
      </c>
      <c r="L42" s="178">
        <f>tblData24567891011121314151617181920[[#This Row],[Projected Premium]]*tblData24567891011121314151617181920[[#This Row],[Email]]</f>
        <v>0</v>
      </c>
    </row>
    <row r="43" spans="2:12" ht="16.2" x14ac:dyDescent="0.3">
      <c r="B43" s="18"/>
      <c r="C43" s="18"/>
      <c r="D43" s="18"/>
      <c r="E43" s="18"/>
      <c r="F43" s="18"/>
      <c r="G43" s="19"/>
      <c r="H43" s="20"/>
      <c r="I43" s="20"/>
      <c r="J43" s="53"/>
      <c r="K43" s="169" t="e">
        <f>DATE(#REF!,LOOKUP(tblData24567891011121314151617181920[[#This Row],[Date last contacted]],{"April",4;"August",8;"December",12;"February",2;"January",1;"July",7;"June",6;"March",3;"May",5;"November",11;"October",10;"September",9}),1)</f>
        <v>#REF!</v>
      </c>
      <c r="L43" s="170">
        <f>tblData24567891011121314151617181920[[#This Row],[Projected Premium]]*tblData24567891011121314151617181920[[#This Row],[Email]]</f>
        <v>0</v>
      </c>
    </row>
    <row r="44" spans="2:12" ht="32.4" x14ac:dyDescent="0.3">
      <c r="B44" s="18" t="s">
        <v>785</v>
      </c>
      <c r="C44" s="18" t="s">
        <v>786</v>
      </c>
      <c r="D44" s="18" t="s">
        <v>787</v>
      </c>
      <c r="E44" s="18" t="s">
        <v>660</v>
      </c>
      <c r="F44" s="18">
        <v>5000</v>
      </c>
      <c r="G44" s="19"/>
      <c r="H44" s="21">
        <v>43383</v>
      </c>
      <c r="I44" s="20" t="s">
        <v>788</v>
      </c>
      <c r="J44" s="53"/>
      <c r="K44" s="169" t="e">
        <f>DATE(#REF!,LOOKUP(tblData24567891011121314151617181920[[#This Row],[Date last contacted]],{"April",4;"August",8;"December",12;"February",2;"January",1;"July",7;"June",6;"March",3;"May",5;"November",11;"October",10;"September",9}),1)</f>
        <v>#REF!</v>
      </c>
      <c r="L44" s="170">
        <f>tblData24567891011121314151617181920[[#This Row],[Projected Premium]]*tblData24567891011121314151617181920[[#This Row],[Email]]</f>
        <v>0</v>
      </c>
    </row>
    <row r="45" spans="2:12" ht="16.2" x14ac:dyDescent="0.3">
      <c r="B45" s="18"/>
      <c r="C45" s="18"/>
      <c r="D45" s="18"/>
      <c r="E45" s="18"/>
      <c r="F45" s="18"/>
      <c r="G45" s="19"/>
      <c r="H45" s="20"/>
      <c r="I45" s="20"/>
      <c r="J45" s="53"/>
      <c r="K45" s="169" t="e">
        <f>DATE(#REF!,LOOKUP(tblData24567891011121314151617181920[[#This Row],[Date last contacted]],{"April",4;"August",8;"December",12;"February",2;"January",1;"July",7;"June",6;"March",3;"May",5;"November",11;"October",10;"September",9}),1)</f>
        <v>#REF!</v>
      </c>
      <c r="L45" s="170">
        <f>tblData24567891011121314151617181920[[#This Row],[Projected Premium]]*tblData24567891011121314151617181920[[#This Row],[Email]]</f>
        <v>0</v>
      </c>
    </row>
    <row r="46" spans="2:12" ht="32.4" x14ac:dyDescent="0.3">
      <c r="B46" s="18" t="s">
        <v>789</v>
      </c>
      <c r="C46" s="18" t="s">
        <v>429</v>
      </c>
      <c r="D46" s="18" t="s">
        <v>367</v>
      </c>
      <c r="E46" s="18" t="s">
        <v>790</v>
      </c>
      <c r="F46" s="18">
        <v>10000</v>
      </c>
      <c r="G46" s="19"/>
      <c r="H46" s="21">
        <v>43383</v>
      </c>
      <c r="I46" s="20" t="s">
        <v>788</v>
      </c>
      <c r="J46" s="53"/>
      <c r="K46" s="169" t="e">
        <f>DATE(#REF!,LOOKUP(tblData24567891011121314151617181920[[#This Row],[Date last contacted]],{"April",4;"August",8;"December",12;"February",2;"January",1;"July",7;"June",6;"March",3;"May",5;"November",11;"October",10;"September",9}),1)</f>
        <v>#REF!</v>
      </c>
      <c r="L46" s="170">
        <f>tblData24567891011121314151617181920[[#This Row],[Projected Premium]]*tblData24567891011121314151617181920[[#This Row],[Email]]</f>
        <v>0</v>
      </c>
    </row>
    <row r="47" spans="2:12" ht="16.2" x14ac:dyDescent="0.3">
      <c r="B47" s="18"/>
      <c r="C47" s="18"/>
      <c r="D47" s="18"/>
      <c r="E47" s="18"/>
      <c r="F47" s="18"/>
      <c r="G47" s="19"/>
      <c r="H47" s="20"/>
      <c r="I47" s="20"/>
      <c r="J47" s="53"/>
      <c r="K47" s="169" t="e">
        <f>DATE(#REF!,LOOKUP(tblData24567891011121314151617181920[[#This Row],[Date last contacted]],{"April",4;"August",8;"December",12;"February",2;"January",1;"July",7;"June",6;"March",3;"May",5;"November",11;"October",10;"September",9}),1)</f>
        <v>#REF!</v>
      </c>
      <c r="L47" s="170">
        <f>tblData24567891011121314151617181920[[#This Row],[Projected Premium]]*tblData24567891011121314151617181920[[#This Row],[Email]]</f>
        <v>0</v>
      </c>
    </row>
    <row r="48" spans="2:12" s="49" customFormat="1" ht="48.6" x14ac:dyDescent="0.3">
      <c r="B48" s="42" t="s">
        <v>791</v>
      </c>
      <c r="C48" s="42" t="s">
        <v>792</v>
      </c>
      <c r="D48" s="42" t="s">
        <v>793</v>
      </c>
      <c r="E48" s="42" t="s">
        <v>20</v>
      </c>
      <c r="F48" s="42">
        <v>10000</v>
      </c>
      <c r="G48" s="43"/>
      <c r="H48" s="60">
        <v>43383</v>
      </c>
      <c r="I48" s="45" t="s">
        <v>794</v>
      </c>
      <c r="J48" s="61"/>
      <c r="K48" s="171" t="e">
        <f>DATE(#REF!,LOOKUP(tblData24567891011121314151617181920[[#This Row],[Date last contacted]],{"April",4;"August",8;"December",12;"February",2;"January",1;"July",7;"June",6;"March",3;"May",5;"November",11;"October",10;"September",9}),1)</f>
        <v>#REF!</v>
      </c>
      <c r="L48" s="172">
        <f>tblData24567891011121314151617181920[[#This Row],[Projected Premium]]*tblData24567891011121314151617181920[[#This Row],[Email]]</f>
        <v>0</v>
      </c>
    </row>
    <row r="49" spans="2:12" ht="16.2" x14ac:dyDescent="0.3">
      <c r="B49" s="18"/>
      <c r="C49" s="18"/>
      <c r="D49" s="18"/>
      <c r="E49" s="18"/>
      <c r="F49" s="18"/>
      <c r="G49" s="19"/>
      <c r="H49" s="20"/>
      <c r="I49" s="20"/>
      <c r="J49" s="53"/>
      <c r="K49" s="169" t="e">
        <f>DATE(#REF!,LOOKUP(tblData24567891011121314151617181920[[#This Row],[Date last contacted]],{"April",4;"August",8;"December",12;"February",2;"January",1;"July",7;"June",6;"March",3;"May",5;"November",11;"October",10;"September",9}),1)</f>
        <v>#REF!</v>
      </c>
      <c r="L49" s="170">
        <f>tblData24567891011121314151617181920[[#This Row],[Projected Premium]]*tblData24567891011121314151617181920[[#This Row],[Email]]</f>
        <v>0</v>
      </c>
    </row>
    <row r="50" spans="2:12" ht="16.2" x14ac:dyDescent="0.3">
      <c r="B50" s="18" t="s">
        <v>810</v>
      </c>
      <c r="C50" s="18" t="s">
        <v>250</v>
      </c>
      <c r="D50" s="18" t="s">
        <v>250</v>
      </c>
      <c r="E50" s="18" t="s">
        <v>28</v>
      </c>
      <c r="F50" s="18">
        <v>3700</v>
      </c>
      <c r="G50" s="19"/>
      <c r="H50" s="21">
        <v>43390</v>
      </c>
      <c r="I50" s="20" t="s">
        <v>802</v>
      </c>
      <c r="J50" s="53"/>
      <c r="K50" s="169" t="e">
        <f>DATE(#REF!,LOOKUP(tblData24567891011121314151617181920[[#This Row],[Date last contacted]],{"April",4;"August",8;"December",12;"February",2;"January",1;"July",7;"June",6;"March",3;"May",5;"November",11;"October",10;"September",9}),1)</f>
        <v>#REF!</v>
      </c>
      <c r="L50" s="170">
        <f>tblData24567891011121314151617181920[[#This Row],[Projected Premium]]*tblData24567891011121314151617181920[[#This Row],[Email]]</f>
        <v>0</v>
      </c>
    </row>
    <row r="51" spans="2:12" ht="16.2" x14ac:dyDescent="0.3">
      <c r="B51" s="18"/>
      <c r="C51" s="18"/>
      <c r="D51" s="18"/>
      <c r="E51" s="18"/>
      <c r="F51" s="18"/>
      <c r="G51" s="19"/>
      <c r="H51" s="20"/>
      <c r="I51" s="20"/>
      <c r="J51" s="53"/>
      <c r="K51" s="169" t="e">
        <f>DATE(#REF!,LOOKUP(tblData24567891011121314151617181920[[#This Row],[Date last contacted]],{"April",4;"August",8;"December",12;"February",2;"January",1;"July",7;"June",6;"March",3;"May",5;"November",11;"October",10;"September",9}),1)</f>
        <v>#REF!</v>
      </c>
      <c r="L51" s="170">
        <f>tblData24567891011121314151617181920[[#This Row],[Projected Premium]]*tblData24567891011121314151617181920[[#This Row],[Email]]</f>
        <v>0</v>
      </c>
    </row>
    <row r="52" spans="2:12" ht="16.2" x14ac:dyDescent="0.3">
      <c r="B52" s="18"/>
      <c r="C52" s="18"/>
      <c r="D52" s="18"/>
      <c r="E52" s="18"/>
      <c r="F52" s="18"/>
      <c r="G52" s="19"/>
      <c r="H52" s="20"/>
      <c r="I52" s="20"/>
      <c r="J52" s="53"/>
      <c r="K52" s="169" t="e">
        <f>DATE(#REF!,LOOKUP(tblData24567891011121314151617181920[[#This Row],[Date last contacted]],{"April",4;"August",8;"December",12;"February",2;"January",1;"July",7;"June",6;"March",3;"May",5;"November",11;"October",10;"September",9}),1)</f>
        <v>#REF!</v>
      </c>
      <c r="L52" s="170">
        <f>tblData24567891011121314151617181920[[#This Row],[Projected Premium]]*tblData24567891011121314151617181920[[#This Row],[Email]]</f>
        <v>0</v>
      </c>
    </row>
    <row r="53" spans="2:12" ht="16.2" x14ac:dyDescent="0.3">
      <c r="B53" s="18" t="s">
        <v>795</v>
      </c>
      <c r="C53" s="18" t="s">
        <v>642</v>
      </c>
      <c r="D53" s="18" t="s">
        <v>642</v>
      </c>
      <c r="E53" s="18" t="s">
        <v>345</v>
      </c>
      <c r="F53" s="18">
        <v>20000</v>
      </c>
      <c r="G53" s="19"/>
      <c r="H53" s="21">
        <v>43385</v>
      </c>
      <c r="I53" s="20" t="s">
        <v>784</v>
      </c>
      <c r="J53" s="53"/>
      <c r="K53" s="169" t="e">
        <f>DATE(#REF!,LOOKUP(tblData24567891011121314151617181920[[#This Row],[Date last contacted]],{"April",4;"August",8;"December",12;"February",2;"January",1;"July",7;"June",6;"March",3;"May",5;"November",11;"October",10;"September",9}),1)</f>
        <v>#REF!</v>
      </c>
      <c r="L53" s="170">
        <f>tblData24567891011121314151617181920[[#This Row],[Projected Premium]]*tblData24567891011121314151617181920[[#This Row],[Email]]</f>
        <v>0</v>
      </c>
    </row>
    <row r="54" spans="2:12" ht="16.2" x14ac:dyDescent="0.3">
      <c r="B54" s="18"/>
      <c r="C54" s="18"/>
      <c r="D54" s="18"/>
      <c r="E54" s="18"/>
      <c r="F54" s="18"/>
      <c r="G54" s="19"/>
      <c r="H54" s="20"/>
      <c r="I54" s="20"/>
      <c r="J54" s="53"/>
      <c r="K54" s="169" t="e">
        <f>DATE(#REF!,LOOKUP(tblData24567891011121314151617181920[[#This Row],[Date last contacted]],{"April",4;"August",8;"December",12;"February",2;"January",1;"July",7;"June",6;"March",3;"May",5;"November",11;"October",10;"September",9}),1)</f>
        <v>#REF!</v>
      </c>
      <c r="L54" s="170">
        <f>tblData24567891011121314151617181920[[#This Row],[Projected Premium]]*tblData24567891011121314151617181920[[#This Row],[Email]]</f>
        <v>0</v>
      </c>
    </row>
    <row r="55" spans="2:12" ht="16.2" x14ac:dyDescent="0.3">
      <c r="B55" s="18" t="s">
        <v>799</v>
      </c>
      <c r="C55" s="18" t="s">
        <v>497</v>
      </c>
      <c r="D55" s="18" t="s">
        <v>800</v>
      </c>
      <c r="E55" s="18" t="s">
        <v>648</v>
      </c>
      <c r="F55" s="18">
        <v>10000</v>
      </c>
      <c r="G55" s="19"/>
      <c r="H55" s="20"/>
      <c r="I55" s="20"/>
      <c r="J55" s="53"/>
      <c r="K55" s="169" t="e">
        <f>DATE(#REF!,LOOKUP(tblData24567891011121314151617181920[[#This Row],[Date last contacted]],{"April",4;"August",8;"December",12;"February",2;"January",1;"July",7;"June",6;"March",3;"May",5;"November",11;"October",10;"September",9}),1)</f>
        <v>#REF!</v>
      </c>
      <c r="L55" s="170">
        <f>tblData24567891011121314151617181920[[#This Row],[Projected Premium]]*tblData24567891011121314151617181920[[#This Row],[Email]]</f>
        <v>0</v>
      </c>
    </row>
    <row r="56" spans="2:12" ht="16.2" x14ac:dyDescent="0.3">
      <c r="B56" s="18"/>
      <c r="C56" s="18"/>
      <c r="D56" s="18"/>
      <c r="E56" s="18"/>
      <c r="F56" s="18"/>
      <c r="G56" s="19"/>
      <c r="H56" s="20"/>
      <c r="I56" s="20"/>
      <c r="J56" s="53"/>
      <c r="K56" s="169" t="e">
        <f>DATE(#REF!,LOOKUP(tblData24567891011121314151617181920[[#This Row],[Date last contacted]],{"April",4;"August",8;"December",12;"February",2;"January",1;"July",7;"June",6;"March",3;"May",5;"November",11;"October",10;"September",9}),1)</f>
        <v>#REF!</v>
      </c>
      <c r="L56" s="170">
        <f>tblData24567891011121314151617181920[[#This Row],[Projected Premium]]*tblData24567891011121314151617181920[[#This Row],[Email]]</f>
        <v>0</v>
      </c>
    </row>
    <row r="57" spans="2:12" ht="16.2" x14ac:dyDescent="0.3">
      <c r="B57" s="18" t="s">
        <v>799</v>
      </c>
      <c r="C57" s="18" t="s">
        <v>497</v>
      </c>
      <c r="D57" s="18" t="s">
        <v>800</v>
      </c>
      <c r="E57" s="18" t="s">
        <v>81</v>
      </c>
      <c r="F57" s="18">
        <v>5000</v>
      </c>
      <c r="G57" s="19"/>
      <c r="H57" s="20"/>
      <c r="I57" s="20"/>
      <c r="J57" s="53"/>
      <c r="K57" s="169" t="e">
        <f>DATE(#REF!,LOOKUP(tblData24567891011121314151617181920[[#This Row],[Date last contacted]],{"April",4;"August",8;"December",12;"February",2;"January",1;"July",7;"June",6;"March",3;"May",5;"November",11;"October",10;"September",9}),1)</f>
        <v>#REF!</v>
      </c>
      <c r="L57" s="170">
        <f>tblData24567891011121314151617181920[[#This Row],[Projected Premium]]*tblData24567891011121314151617181920[[#This Row],[Email]]</f>
        <v>0</v>
      </c>
    </row>
    <row r="58" spans="2:12" ht="16.2" x14ac:dyDescent="0.3">
      <c r="B58" s="18"/>
      <c r="C58" s="18"/>
      <c r="D58" s="18"/>
      <c r="E58" s="18"/>
      <c r="F58" s="18"/>
      <c r="G58" s="19"/>
      <c r="H58" s="20"/>
      <c r="I58" s="20"/>
      <c r="J58" s="53"/>
      <c r="K58" s="169" t="e">
        <f>DATE(#REF!,LOOKUP(tblData24567891011121314151617181920[[#This Row],[Date last contacted]],{"April",4;"August",8;"December",12;"February",2;"January",1;"July",7;"June",6;"March",3;"May",5;"November",11;"October",10;"September",9}),1)</f>
        <v>#REF!</v>
      </c>
      <c r="L58" s="170">
        <f>tblData24567891011121314151617181920[[#This Row],[Projected Premium]]*tblData24567891011121314151617181920[[#This Row],[Email]]</f>
        <v>0</v>
      </c>
    </row>
    <row r="59" spans="2:12" ht="16.2" x14ac:dyDescent="0.3">
      <c r="B59" s="18" t="s">
        <v>801</v>
      </c>
      <c r="C59" s="18" t="s">
        <v>497</v>
      </c>
      <c r="D59" s="18" t="s">
        <v>80</v>
      </c>
      <c r="E59" s="18" t="s">
        <v>345</v>
      </c>
      <c r="F59" s="18">
        <v>3000</v>
      </c>
      <c r="G59" s="19"/>
      <c r="H59" s="20"/>
      <c r="I59" s="20"/>
      <c r="J59" s="53"/>
      <c r="K59" s="169" t="e">
        <f>DATE(#REF!,LOOKUP(tblData24567891011121314151617181920[[#This Row],[Date last contacted]],{"April",4;"August",8;"December",12;"February",2;"January",1;"July",7;"June",6;"March",3;"May",5;"November",11;"October",10;"September",9}),1)</f>
        <v>#REF!</v>
      </c>
      <c r="L59" s="170">
        <f>tblData24567891011121314151617181920[[#This Row],[Projected Premium]]*tblData24567891011121314151617181920[[#This Row],[Email]]</f>
        <v>0</v>
      </c>
    </row>
    <row r="60" spans="2:12" ht="16.2" x14ac:dyDescent="0.3">
      <c r="B60" s="18"/>
      <c r="C60" s="18"/>
      <c r="D60" s="18"/>
      <c r="E60" s="18"/>
      <c r="F60" s="18"/>
      <c r="G60" s="19"/>
      <c r="H60" s="20"/>
      <c r="I60" s="20"/>
      <c r="J60" s="53"/>
      <c r="K60" s="169" t="e">
        <f>DATE(#REF!,LOOKUP(tblData24567891011121314151617181920[[#This Row],[Date last contacted]],{"April",4;"August",8;"December",12;"February",2;"January",1;"July",7;"June",6;"March",3;"May",5;"November",11;"October",10;"September",9}),1)</f>
        <v>#REF!</v>
      </c>
      <c r="L60" s="170">
        <f>tblData24567891011121314151617181920[[#This Row],[Projected Premium]]*tblData24567891011121314151617181920[[#This Row],[Email]]</f>
        <v>0</v>
      </c>
    </row>
    <row r="61" spans="2:12" ht="32.4" x14ac:dyDescent="0.3">
      <c r="B61" s="18" t="s">
        <v>803</v>
      </c>
      <c r="C61" s="18" t="s">
        <v>596</v>
      </c>
      <c r="D61" s="18" t="s">
        <v>80</v>
      </c>
      <c r="E61" s="18" t="s">
        <v>804</v>
      </c>
      <c r="F61" s="18">
        <v>5000</v>
      </c>
      <c r="G61" s="19"/>
      <c r="H61" s="21">
        <v>43390</v>
      </c>
      <c r="I61" s="20" t="s">
        <v>805</v>
      </c>
      <c r="J61" s="53"/>
      <c r="K61" s="169" t="e">
        <f>DATE(#REF!,LOOKUP(tblData24567891011121314151617181920[[#This Row],[Date last contacted]],{"April",4;"August",8;"December",12;"February",2;"January",1;"July",7;"June",6;"March",3;"May",5;"November",11;"October",10;"September",9}),1)</f>
        <v>#REF!</v>
      </c>
      <c r="L61" s="170">
        <f>tblData24567891011121314151617181920[[#This Row],[Projected Premium]]*tblData24567891011121314151617181920[[#This Row],[Email]]</f>
        <v>0</v>
      </c>
    </row>
    <row r="62" spans="2:12" ht="16.2" x14ac:dyDescent="0.3">
      <c r="B62" s="18"/>
      <c r="C62" s="18"/>
      <c r="D62" s="18"/>
      <c r="E62" s="18"/>
      <c r="F62" s="18"/>
      <c r="G62" s="19"/>
      <c r="H62" s="20"/>
      <c r="I62" s="20"/>
      <c r="J62" s="53"/>
      <c r="K62" s="169" t="e">
        <f>DATE(#REF!,LOOKUP(tblData24567891011121314151617181920[[#This Row],[Date last contacted]],{"April",4;"August",8;"December",12;"February",2;"January",1;"July",7;"June",6;"March",3;"May",5;"November",11;"October",10;"September",9}),1)</f>
        <v>#REF!</v>
      </c>
      <c r="L62" s="170">
        <f>tblData24567891011121314151617181920[[#This Row],[Projected Premium]]*tblData24567891011121314151617181920[[#This Row],[Email]]</f>
        <v>0</v>
      </c>
    </row>
    <row r="63" spans="2:12" s="49" customFormat="1" ht="16.2" x14ac:dyDescent="0.3">
      <c r="B63" s="42" t="s">
        <v>806</v>
      </c>
      <c r="C63" s="42" t="s">
        <v>807</v>
      </c>
      <c r="D63" s="42" t="s">
        <v>250</v>
      </c>
      <c r="E63" s="42" t="s">
        <v>28</v>
      </c>
      <c r="F63" s="42">
        <v>9285</v>
      </c>
      <c r="G63" s="43"/>
      <c r="H63" s="60">
        <v>43398</v>
      </c>
      <c r="I63" s="45" t="s">
        <v>196</v>
      </c>
      <c r="J63" s="61"/>
      <c r="K63" s="171" t="e">
        <f>DATE(#REF!,LOOKUP(tblData24567891011121314151617181920[[#This Row],[Date last contacted]],{"April",4;"August",8;"December",12;"February",2;"January",1;"July",7;"June",6;"March",3;"May",5;"November",11;"October",10;"September",9}),1)</f>
        <v>#REF!</v>
      </c>
      <c r="L63" s="172">
        <f>tblData24567891011121314151617181920[[#This Row],[Projected Premium]]*tblData24567891011121314151617181920[[#This Row],[Email]]</f>
        <v>0</v>
      </c>
    </row>
    <row r="64" spans="2:12" ht="16.2" x14ac:dyDescent="0.3">
      <c r="B64" s="18"/>
      <c r="C64" s="18"/>
      <c r="D64" s="18"/>
      <c r="E64" s="18"/>
      <c r="F64" s="18"/>
      <c r="G64" s="19"/>
      <c r="H64" s="20"/>
      <c r="I64" s="20"/>
      <c r="J64" s="53"/>
      <c r="K64" s="169" t="e">
        <f>DATE(#REF!,LOOKUP(tblData24567891011121314151617181920[[#This Row],[Date last contacted]],{"April",4;"August",8;"December",12;"February",2;"January",1;"July",7;"June",6;"March",3;"May",5;"November",11;"October",10;"September",9}),1)</f>
        <v>#REF!</v>
      </c>
      <c r="L64" s="170">
        <f>tblData24567891011121314151617181920[[#This Row],[Projected Premium]]*tblData24567891011121314151617181920[[#This Row],[Email]]</f>
        <v>0</v>
      </c>
    </row>
    <row r="65" spans="2:12" ht="32.4" x14ac:dyDescent="0.3">
      <c r="B65" s="18" t="s">
        <v>808</v>
      </c>
      <c r="C65" s="18" t="s">
        <v>814</v>
      </c>
      <c r="D65" s="18" t="s">
        <v>815</v>
      </c>
      <c r="E65" s="18" t="s">
        <v>669</v>
      </c>
      <c r="F65" s="18">
        <v>6000</v>
      </c>
      <c r="G65" s="19"/>
      <c r="H65" s="21">
        <v>43403</v>
      </c>
      <c r="I65" s="20" t="s">
        <v>711</v>
      </c>
      <c r="J65" s="53"/>
      <c r="K65" s="169" t="e">
        <f>DATE(#REF!,LOOKUP(tblData24567891011121314151617181920[[#This Row],[Date last contacted]],{"April",4;"August",8;"December",12;"February",2;"January",1;"July",7;"June",6;"March",3;"May",5;"November",11;"October",10;"September",9}),1)</f>
        <v>#REF!</v>
      </c>
      <c r="L65" s="170">
        <f>tblData24567891011121314151617181920[[#This Row],[Projected Premium]]*tblData24567891011121314151617181920[[#This Row],[Email]]</f>
        <v>0</v>
      </c>
    </row>
    <row r="66" spans="2:12" ht="16.2" x14ac:dyDescent="0.3">
      <c r="B66" s="18"/>
      <c r="C66" s="18"/>
      <c r="D66" s="18"/>
      <c r="E66" s="18"/>
      <c r="F66" s="18"/>
      <c r="G66" s="19"/>
      <c r="H66" s="20"/>
      <c r="I66" s="20"/>
      <c r="J66" s="53"/>
      <c r="K66" s="169" t="e">
        <f>DATE(#REF!,LOOKUP(tblData24567891011121314151617181920[[#This Row],[Date last contacted]],{"April",4;"August",8;"December",12;"February",2;"January",1;"July",7;"June",6;"March",3;"May",5;"November",11;"October",10;"September",9}),1)</f>
        <v>#REF!</v>
      </c>
      <c r="L66" s="170">
        <f>tblData24567891011121314151617181920[[#This Row],[Projected Premium]]*tblData24567891011121314151617181920[[#This Row],[Email]]</f>
        <v>0</v>
      </c>
    </row>
    <row r="67" spans="2:12" ht="16.2" x14ac:dyDescent="0.3">
      <c r="B67" s="18" t="s">
        <v>811</v>
      </c>
      <c r="C67" s="18" t="s">
        <v>809</v>
      </c>
      <c r="D67" s="18" t="s">
        <v>812</v>
      </c>
      <c r="E67" s="18" t="s">
        <v>813</v>
      </c>
      <c r="F67" s="18">
        <v>5000</v>
      </c>
      <c r="G67" s="19"/>
      <c r="H67" s="20"/>
      <c r="I67" s="20"/>
      <c r="J67" s="53"/>
      <c r="K67" s="169" t="e">
        <f>DATE(#REF!,LOOKUP(tblData24567891011121314151617181920[[#This Row],[Date last contacted]],{"April",4;"August",8;"December",12;"February",2;"January",1;"July",7;"June",6;"March",3;"May",5;"November",11;"October",10;"September",9}),1)</f>
        <v>#REF!</v>
      </c>
      <c r="L67" s="170">
        <f>tblData24567891011121314151617181920[[#This Row],[Projected Premium]]*tblData24567891011121314151617181920[[#This Row],[Email]]</f>
        <v>0</v>
      </c>
    </row>
    <row r="68" spans="2:12" ht="16.2" x14ac:dyDescent="0.3">
      <c r="B68" s="18"/>
      <c r="C68" s="18"/>
      <c r="D68" s="18"/>
      <c r="E68" s="18"/>
      <c r="F68" s="18"/>
      <c r="G68" s="19"/>
      <c r="H68" s="20"/>
      <c r="I68" s="20"/>
      <c r="J68" s="53"/>
      <c r="K68" s="169" t="e">
        <f>DATE(#REF!,LOOKUP(tblData24567891011121314151617181920[[#This Row],[Date last contacted]],{"April",4;"August",8;"December",12;"February",2;"January",1;"July",7;"June",6;"March",3;"May",5;"November",11;"October",10;"September",9}),1)</f>
        <v>#REF!</v>
      </c>
      <c r="L68" s="170">
        <f>tblData24567891011121314151617181920[[#This Row],[Projected Premium]]*tblData24567891011121314151617181920[[#This Row],[Email]]</f>
        <v>0</v>
      </c>
    </row>
    <row r="69" spans="2:12" ht="16.2" x14ac:dyDescent="0.3">
      <c r="B69" s="18" t="s">
        <v>818</v>
      </c>
      <c r="C69" s="18" t="s">
        <v>819</v>
      </c>
      <c r="D69" s="18" t="s">
        <v>80</v>
      </c>
      <c r="E69" s="18" t="s">
        <v>20</v>
      </c>
      <c r="F69" s="18">
        <v>9000</v>
      </c>
      <c r="G69" s="19"/>
      <c r="H69" s="21">
        <v>43403</v>
      </c>
      <c r="I69" s="20" t="s">
        <v>515</v>
      </c>
      <c r="J69" s="53"/>
      <c r="K69" s="169" t="e">
        <f>DATE(#REF!,LOOKUP(tblData24567891011121314151617181920[[#This Row],[Date last contacted]],{"April",4;"August",8;"December",12;"February",2;"January",1;"July",7;"June",6;"March",3;"May",5;"November",11;"October",10;"September",9}),1)</f>
        <v>#REF!</v>
      </c>
      <c r="L69" s="170">
        <f>tblData24567891011121314151617181920[[#This Row],[Projected Premium]]*tblData24567891011121314151617181920[[#This Row],[Email]]</f>
        <v>0</v>
      </c>
    </row>
    <row r="70" spans="2:12" ht="16.2" x14ac:dyDescent="0.3">
      <c r="B70" s="18"/>
      <c r="C70" s="18"/>
      <c r="D70" s="18"/>
      <c r="E70" s="18"/>
      <c r="F70" s="18"/>
      <c r="G70" s="19"/>
      <c r="H70" s="20"/>
      <c r="I70" s="20"/>
      <c r="J70" s="53"/>
      <c r="K70" s="169" t="e">
        <f>DATE(#REF!,LOOKUP(tblData24567891011121314151617181920[[#This Row],[Date last contacted]],{"April",4;"August",8;"December",12;"February",2;"January",1;"July",7;"June",6;"March",3;"May",5;"November",11;"October",10;"September",9}),1)</f>
        <v>#REF!</v>
      </c>
      <c r="L70" s="170">
        <f>tblData24567891011121314151617181920[[#This Row],[Projected Premium]]*tblData24567891011121314151617181920[[#This Row],[Email]]</f>
        <v>0</v>
      </c>
    </row>
    <row r="71" spans="2:12" ht="32.4" x14ac:dyDescent="0.3">
      <c r="B71" s="18" t="s">
        <v>820</v>
      </c>
      <c r="C71" s="18" t="s">
        <v>821</v>
      </c>
      <c r="D71" s="18" t="s">
        <v>822</v>
      </c>
      <c r="E71" s="18" t="s">
        <v>70</v>
      </c>
      <c r="F71" s="18">
        <v>3000</v>
      </c>
      <c r="G71" s="19"/>
      <c r="H71" s="21">
        <v>43403</v>
      </c>
      <c r="I71" s="20" t="s">
        <v>823</v>
      </c>
      <c r="J71" s="53"/>
      <c r="K71" s="169"/>
      <c r="L71" s="170"/>
    </row>
    <row r="72" spans="2:12" ht="16.2" x14ac:dyDescent="0.3">
      <c r="B72" s="18"/>
      <c r="C72" s="18"/>
      <c r="D72" s="18"/>
      <c r="E72" s="18"/>
      <c r="F72" s="18"/>
      <c r="G72" s="19"/>
      <c r="H72" s="20"/>
      <c r="I72" s="20"/>
      <c r="J72" s="53"/>
      <c r="K72" s="169" t="e">
        <f>DATE(#REF!,LOOKUP(tblData24567891011121314151617181920[[#This Row],[Date last contacted]],{"April",4;"August",8;"December",12;"February",2;"January",1;"July",7;"June",6;"March",3;"May",5;"November",11;"October",10;"September",9}),1)</f>
        <v>#REF!</v>
      </c>
      <c r="L72" s="170">
        <f>tblData24567891011121314151617181920[[#This Row],[Projected Premium]]*tblData24567891011121314151617181920[[#This Row],[Email]]</f>
        <v>0</v>
      </c>
    </row>
    <row r="73" spans="2:12" ht="32.4" x14ac:dyDescent="0.3">
      <c r="B73" s="18" t="s">
        <v>824</v>
      </c>
      <c r="C73" s="18" t="s">
        <v>482</v>
      </c>
      <c r="D73" s="18" t="s">
        <v>825</v>
      </c>
      <c r="E73" s="18" t="s">
        <v>826</v>
      </c>
      <c r="F73" s="18">
        <v>7000</v>
      </c>
      <c r="G73" s="19"/>
      <c r="H73" s="21">
        <v>43405</v>
      </c>
      <c r="I73" s="20" t="s">
        <v>823</v>
      </c>
      <c r="J73" s="53"/>
      <c r="K73" s="169" t="e">
        <f>DATE(#REF!,LOOKUP(tblData24567891011121314151617181920[[#This Row],[Date last contacted]],{"April",4;"August",8;"December",12;"February",2;"January",1;"July",7;"June",6;"March",3;"May",5;"November",11;"October",10;"September",9}),1)</f>
        <v>#REF!</v>
      </c>
      <c r="L73" s="170">
        <f>tblData24567891011121314151617181920[[#This Row],[Projected Premium]]*tblData24567891011121314151617181920[[#This Row],[Email]]</f>
        <v>0</v>
      </c>
    </row>
    <row r="74" spans="2:12" ht="16.2" x14ac:dyDescent="0.3">
      <c r="B74" s="18"/>
      <c r="C74" s="18"/>
      <c r="D74" s="18"/>
      <c r="E74" s="18"/>
      <c r="F74" s="18"/>
      <c r="G74" s="19"/>
      <c r="H74" s="20"/>
      <c r="I74" s="20"/>
      <c r="J74" s="53"/>
      <c r="K74" s="169" t="e">
        <f>DATE(#REF!,LOOKUP(tblData24567891011121314151617181920[[#This Row],[Date last contacted]],{"April",4;"August",8;"December",12;"February",2;"January",1;"July",7;"June",6;"March",3;"May",5;"November",11;"October",10;"September",9}),1)</f>
        <v>#REF!</v>
      </c>
      <c r="L74" s="170">
        <f>tblData24567891011121314151617181920[[#This Row],[Projected Premium]]*tblData24567891011121314151617181920[[#This Row],[Email]]</f>
        <v>0</v>
      </c>
    </row>
    <row r="75" spans="2:12" ht="16.2" x14ac:dyDescent="0.3">
      <c r="B75" s="18" t="s">
        <v>827</v>
      </c>
      <c r="C75" s="18" t="s">
        <v>625</v>
      </c>
      <c r="D75" s="18" t="s">
        <v>80</v>
      </c>
      <c r="E75" s="18" t="s">
        <v>316</v>
      </c>
      <c r="F75" s="18">
        <v>12500</v>
      </c>
      <c r="G75" s="19"/>
      <c r="H75" s="21">
        <v>43405</v>
      </c>
      <c r="I75" s="20" t="s">
        <v>372</v>
      </c>
      <c r="J75" s="53"/>
      <c r="K75" s="169" t="e">
        <f>DATE(#REF!,LOOKUP(tblData24567891011121314151617181920[[#This Row],[Date last contacted]],{"April",4;"August",8;"December",12;"February",2;"January",1;"July",7;"June",6;"March",3;"May",5;"November",11;"October",10;"September",9}),1)</f>
        <v>#REF!</v>
      </c>
      <c r="L75" s="170">
        <f>tblData24567891011121314151617181920[[#This Row],[Projected Premium]]*tblData24567891011121314151617181920[[#This Row],[Email]]</f>
        <v>0</v>
      </c>
    </row>
    <row r="76" spans="2:12" ht="16.2" x14ac:dyDescent="0.3">
      <c r="B76" s="18"/>
      <c r="C76" s="18"/>
      <c r="D76" s="18"/>
      <c r="E76" s="18"/>
      <c r="F76" s="18"/>
      <c r="G76" s="19"/>
      <c r="H76" s="20"/>
      <c r="I76" s="20"/>
      <c r="J76" s="53"/>
      <c r="K76" s="169" t="e">
        <f>DATE(#REF!,LOOKUP(tblData24567891011121314151617181920[[#This Row],[Date last contacted]],{"April",4;"August",8;"December",12;"February",2;"January",1;"July",7;"June",6;"March",3;"May",5;"November",11;"October",10;"September",9}),1)</f>
        <v>#REF!</v>
      </c>
      <c r="L76" s="170">
        <f>tblData24567891011121314151617181920[[#This Row],[Projected Premium]]*tblData24567891011121314151617181920[[#This Row],[Email]]</f>
        <v>0</v>
      </c>
    </row>
    <row r="77" spans="2:12" ht="16.2" x14ac:dyDescent="0.3">
      <c r="B77" s="18"/>
      <c r="C77" s="18"/>
      <c r="D77" s="18"/>
      <c r="E77" s="18"/>
      <c r="F77" s="18"/>
      <c r="G77" s="19"/>
      <c r="H77" s="20"/>
      <c r="I77" s="20"/>
      <c r="J77" s="53"/>
      <c r="K77" s="169" t="e">
        <f>DATE(#REF!,LOOKUP(tblData24567891011121314151617181920[[#This Row],[Date last contacted]],{"April",4;"August",8;"December",12;"February",2;"January",1;"July",7;"June",6;"March",3;"May",5;"November",11;"October",10;"September",9}),1)</f>
        <v>#REF!</v>
      </c>
      <c r="L77" s="170">
        <f>tblData24567891011121314151617181920[[#This Row],[Projected Premium]]*tblData24567891011121314151617181920[[#This Row],[Email]]</f>
        <v>0</v>
      </c>
    </row>
    <row r="78" spans="2:12" ht="16.2" x14ac:dyDescent="0.3">
      <c r="B78" s="18"/>
      <c r="C78" s="18"/>
      <c r="D78" s="18"/>
      <c r="E78" s="18"/>
      <c r="F78" s="18"/>
      <c r="G78" s="19"/>
      <c r="H78" s="20"/>
      <c r="I78" s="20"/>
      <c r="J78" s="53"/>
      <c r="K78" s="169" t="e">
        <f>DATE(#REF!,LOOKUP(tblData24567891011121314151617181920[[#This Row],[Date last contacted]],{"April",4;"August",8;"December",12;"February",2;"January",1;"July",7;"June",6;"March",3;"May",5;"November",11;"October",10;"September",9}),1)</f>
        <v>#REF!</v>
      </c>
      <c r="L78" s="170">
        <f>tblData24567891011121314151617181920[[#This Row],[Projected Premium]]*tblData24567891011121314151617181920[[#This Row],[Email]]</f>
        <v>0</v>
      </c>
    </row>
    <row r="79" spans="2:12" ht="16.2" x14ac:dyDescent="0.3">
      <c r="B79" s="18"/>
      <c r="C79" s="18"/>
      <c r="D79" s="18"/>
      <c r="E79" s="18"/>
      <c r="F79" s="18"/>
      <c r="G79" s="19"/>
      <c r="H79" s="20"/>
      <c r="I79" s="20"/>
      <c r="J79" s="53"/>
      <c r="K79" s="169" t="e">
        <f>DATE(#REF!,LOOKUP(tblData24567891011121314151617181920[[#This Row],[Date last contacted]],{"April",4;"August",8;"December",12;"February",2;"January",1;"July",7;"June",6;"March",3;"May",5;"November",11;"October",10;"September",9}),1)</f>
        <v>#REF!</v>
      </c>
      <c r="L79" s="170">
        <f>tblData24567891011121314151617181920[[#This Row],[Projected Premium]]*tblData24567891011121314151617181920[[#This Row],[Email]]</f>
        <v>0</v>
      </c>
    </row>
    <row r="80" spans="2:12" ht="16.2" x14ac:dyDescent="0.3">
      <c r="B80" s="18"/>
      <c r="C80" s="18"/>
      <c r="D80" s="18"/>
      <c r="E80" s="18"/>
      <c r="F80" s="18"/>
      <c r="G80" s="19"/>
      <c r="H80" s="20"/>
      <c r="I80" s="20"/>
      <c r="J80" s="53"/>
      <c r="K80" s="169" t="e">
        <f>DATE(#REF!,LOOKUP(tblData24567891011121314151617181920[[#This Row],[Date last contacted]],{"April",4;"August",8;"December",12;"February",2;"January",1;"July",7;"June",6;"March",3;"May",5;"November",11;"October",10;"September",9}),1)</f>
        <v>#REF!</v>
      </c>
      <c r="L80" s="170">
        <f>tblData24567891011121314151617181920[[#This Row],[Projected Premium]]*tblData24567891011121314151617181920[[#This Row],[Email]]</f>
        <v>0</v>
      </c>
    </row>
    <row r="81" spans="2:12" ht="16.2" x14ac:dyDescent="0.3">
      <c r="B81" s="8" t="s">
        <v>2</v>
      </c>
      <c r="C81" s="8"/>
      <c r="D81" s="8"/>
      <c r="E81" s="7"/>
      <c r="F81" s="7">
        <f>SUBTOTAL(109,tblData24567891011121314151617181920[Projected Premium])</f>
        <v>339006</v>
      </c>
      <c r="G81" s="20"/>
      <c r="H81" s="8"/>
      <c r="I81" s="20"/>
      <c r="J81" s="8"/>
      <c r="K81" s="12"/>
      <c r="L81" s="12"/>
    </row>
    <row r="82" spans="2:12" ht="16.2" x14ac:dyDescent="0.3">
      <c r="B82" s="136"/>
      <c r="C82" s="136"/>
      <c r="D82" s="136"/>
      <c r="E82" s="136"/>
      <c r="F82" s="136"/>
      <c r="G82" s="115"/>
      <c r="H82" s="136"/>
      <c r="I82" s="115"/>
      <c r="J82" s="136"/>
      <c r="K82" s="136"/>
      <c r="L82"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E8847-E059-47CB-AFF4-E19914E30D3B}">
  <sheetPr>
    <tabColor theme="4"/>
    <pageSetUpPr autoPageBreaks="0" fitToPage="1"/>
  </sheetPr>
  <dimension ref="B1:L79"/>
  <sheetViews>
    <sheetView showGridLines="0" topLeftCell="A58" workbookViewId="0">
      <selection activeCell="C82" sqref="C82"/>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ht="16.2" x14ac:dyDescent="0.3">
      <c r="B9" s="18"/>
      <c r="C9" s="18"/>
      <c r="D9" s="18"/>
      <c r="E9" s="18"/>
      <c r="F9" s="18"/>
      <c r="G9" s="19"/>
      <c r="H9" s="20"/>
      <c r="I9" s="20"/>
      <c r="J9" s="53"/>
      <c r="K9" s="169" t="e">
        <f>DATE(#REF!,LOOKUP(tblData2456789101112131415161718[[#This Row],[Date last contacted]],{"April",4;"August",8;"December",12;"February",2;"January",1;"July",7;"June",6;"March",3;"May",5;"November",11;"October",10;"September",9}),1)</f>
        <v>#REF!</v>
      </c>
      <c r="L9" s="170">
        <f>tblData2456789101112131415161718[[#This Row],[Projected Premium]]*tblData2456789101112131415161718[[#This Row],[Email]]</f>
        <v>0</v>
      </c>
    </row>
    <row r="10" spans="2:12" ht="64.8" x14ac:dyDescent="0.3">
      <c r="B10" s="18" t="s">
        <v>584</v>
      </c>
      <c r="C10" s="18" t="s">
        <v>585</v>
      </c>
      <c r="D10" s="18" t="s">
        <v>586</v>
      </c>
      <c r="E10" s="18" t="s">
        <v>587</v>
      </c>
      <c r="F10" s="18">
        <v>8000</v>
      </c>
      <c r="G10" s="19"/>
      <c r="H10" s="21">
        <v>43325</v>
      </c>
      <c r="I10" s="20" t="s">
        <v>682</v>
      </c>
      <c r="J10" s="53" t="s">
        <v>678</v>
      </c>
      <c r="K10" s="169" t="s">
        <v>681</v>
      </c>
      <c r="L10" s="170" t="e">
        <f>tblData2456789101112131415161718[[#This Row],[Projected Premium]]*tblData2456789101112131415161718[[#This Row],[Email]]</f>
        <v>#VALUE!</v>
      </c>
    </row>
    <row r="11" spans="2:12" ht="16.2" x14ac:dyDescent="0.3">
      <c r="B11" s="18"/>
      <c r="C11" s="18"/>
      <c r="D11" s="18"/>
      <c r="E11" s="18"/>
      <c r="F11" s="18"/>
      <c r="G11" s="19"/>
      <c r="H11" s="20"/>
      <c r="I11" s="20"/>
      <c r="J11" s="53"/>
      <c r="K11" s="169" t="e">
        <f>DATE(#REF!,LOOKUP(tblData2456789101112131415161718[[#This Row],[Date last contacted]],{"April",4;"August",8;"December",12;"February",2;"January",1;"July",7;"June",6;"March",3;"May",5;"November",11;"October",10;"September",9}),1)</f>
        <v>#REF!</v>
      </c>
      <c r="L11" s="170">
        <f>tblData2456789101112131415161718[[#This Row],[Projected Premium]]*tblData2456789101112131415161718[[#This Row],[Email]]</f>
        <v>0</v>
      </c>
    </row>
    <row r="12" spans="2:12" ht="48.6" x14ac:dyDescent="0.3">
      <c r="B12" s="18" t="s">
        <v>589</v>
      </c>
      <c r="C12" s="18" t="s">
        <v>590</v>
      </c>
      <c r="D12" s="18" t="s">
        <v>80</v>
      </c>
      <c r="E12" s="18" t="s">
        <v>591</v>
      </c>
      <c r="F12" s="18">
        <v>75000</v>
      </c>
      <c r="G12" s="19"/>
      <c r="H12" s="21">
        <v>43258</v>
      </c>
      <c r="I12" s="20" t="s">
        <v>592</v>
      </c>
      <c r="J12" s="53"/>
      <c r="K12" s="169" t="e">
        <f>DATE(#REF!,LOOKUP(tblData2456789101112131415161718[[#This Row],[Date last contacted]],{"April",4;"August",8;"December",12;"February",2;"January",1;"July",7;"June",6;"March",3;"May",5;"November",11;"October",10;"September",9}),1)</f>
        <v>#REF!</v>
      </c>
      <c r="L12" s="170">
        <f>tblData2456789101112131415161718[[#This Row],[Projected Premium]]*tblData2456789101112131415161718[[#This Row],[Email]]</f>
        <v>0</v>
      </c>
    </row>
    <row r="13" spans="2:12" ht="16.2" x14ac:dyDescent="0.3">
      <c r="B13" s="18"/>
      <c r="C13" s="18"/>
      <c r="D13" s="18"/>
      <c r="E13" s="18"/>
      <c r="F13" s="18"/>
      <c r="G13" s="19"/>
      <c r="H13" s="20"/>
      <c r="I13" s="20"/>
      <c r="J13" s="53"/>
      <c r="K13" s="169" t="e">
        <f>DATE(#REF!,LOOKUP(tblData2456789101112131415161718[[#This Row],[Date last contacted]],{"April",4;"August",8;"December",12;"February",2;"January",1;"July",7;"June",6;"March",3;"May",5;"November",11;"October",10;"September",9}),1)</f>
        <v>#REF!</v>
      </c>
      <c r="L13" s="170">
        <f>tblData2456789101112131415161718[[#This Row],[Projected Premium]]*tblData2456789101112131415161718[[#This Row],[Email]]</f>
        <v>0</v>
      </c>
    </row>
    <row r="14" spans="2:12" ht="32.4" x14ac:dyDescent="0.3">
      <c r="B14" s="18" t="s">
        <v>595</v>
      </c>
      <c r="C14" s="18" t="s">
        <v>487</v>
      </c>
      <c r="D14" s="18" t="s">
        <v>80</v>
      </c>
      <c r="E14" s="18" t="s">
        <v>338</v>
      </c>
      <c r="F14" s="18">
        <v>1852</v>
      </c>
      <c r="G14" s="19"/>
      <c r="H14" s="21">
        <v>43340</v>
      </c>
      <c r="I14" s="20" t="s">
        <v>697</v>
      </c>
      <c r="J14" s="53"/>
      <c r="K14" s="169" t="e">
        <f>DATE(#REF!,LOOKUP(tblData2456789101112131415161718[[#This Row],[Date last contacted]],{"April",4;"August",8;"December",12;"February",2;"January",1;"July",7;"June",6;"March",3;"May",5;"November",11;"October",10;"September",9}),1)</f>
        <v>#REF!</v>
      </c>
      <c r="L14" s="170">
        <f>tblData2456789101112131415161718[[#This Row],[Projected Premium]]*tblData2456789101112131415161718[[#This Row],[Email]]</f>
        <v>0</v>
      </c>
    </row>
    <row r="15" spans="2:12" ht="16.2" x14ac:dyDescent="0.3">
      <c r="B15" s="18"/>
      <c r="C15" s="18"/>
      <c r="D15" s="18"/>
      <c r="E15" s="18"/>
      <c r="F15" s="18"/>
      <c r="G15" s="19"/>
      <c r="H15" s="20"/>
      <c r="I15" s="20"/>
      <c r="J15" s="53"/>
      <c r="K15" s="169" t="e">
        <f>DATE(#REF!,LOOKUP(tblData2456789101112131415161718[[#This Row],[Date last contacted]],{"April",4;"August",8;"December",12;"February",2;"January",1;"July",7;"June",6;"March",3;"May",5;"November",11;"October",10;"September",9}),1)</f>
        <v>#REF!</v>
      </c>
      <c r="L15" s="170">
        <f>tblData2456789101112131415161718[[#This Row],[Projected Premium]]*tblData2456789101112131415161718[[#This Row],[Email]]</f>
        <v>0</v>
      </c>
    </row>
    <row r="16" spans="2:12" ht="32.4" x14ac:dyDescent="0.3">
      <c r="B16" s="18" t="s">
        <v>595</v>
      </c>
      <c r="C16" s="18" t="s">
        <v>487</v>
      </c>
      <c r="D16" s="18" t="s">
        <v>80</v>
      </c>
      <c r="E16" s="18" t="s">
        <v>84</v>
      </c>
      <c r="F16" s="18">
        <v>3500</v>
      </c>
      <c r="G16" s="19"/>
      <c r="H16" s="21">
        <v>43340</v>
      </c>
      <c r="I16" s="20" t="s">
        <v>713</v>
      </c>
      <c r="J16" s="53"/>
      <c r="K16" s="169" t="e">
        <f>DATE(#REF!,LOOKUP(tblData2456789101112131415161718[[#This Row],[Date last contacted]],{"April",4;"August",8;"December",12;"February",2;"January",1;"July",7;"June",6;"March",3;"May",5;"November",11;"October",10;"September",9}),1)</f>
        <v>#REF!</v>
      </c>
      <c r="L16" s="170">
        <f>tblData2456789101112131415161718[[#This Row],[Projected Premium]]*tblData2456789101112131415161718[[#This Row],[Email]]</f>
        <v>0</v>
      </c>
    </row>
    <row r="17" spans="2:12" ht="16.2" x14ac:dyDescent="0.3">
      <c r="B17" s="18"/>
      <c r="C17" s="18"/>
      <c r="D17" s="18"/>
      <c r="E17" s="18"/>
      <c r="F17" s="18"/>
      <c r="G17" s="19"/>
      <c r="H17" s="20"/>
      <c r="I17" s="20"/>
      <c r="J17" s="53"/>
      <c r="K17" s="169" t="e">
        <f>DATE(#REF!,LOOKUP(tblData2456789101112131415161718[[#This Row],[Date last contacted]],{"April",4;"August",8;"December",12;"February",2;"January",1;"July",7;"June",6;"March",3;"May",5;"November",11;"October",10;"September",9}),1)</f>
        <v>#REF!</v>
      </c>
      <c r="L17" s="170">
        <f>tblData2456789101112131415161718[[#This Row],[Projected Premium]]*tblData2456789101112131415161718[[#This Row],[Email]]</f>
        <v>0</v>
      </c>
    </row>
    <row r="18" spans="2:12" ht="16.2" x14ac:dyDescent="0.3">
      <c r="B18" s="18"/>
      <c r="C18" s="18"/>
      <c r="D18" s="18"/>
      <c r="E18" s="18"/>
      <c r="F18" s="18"/>
      <c r="G18" s="19"/>
      <c r="H18" s="20"/>
      <c r="I18" s="20"/>
      <c r="J18" s="53"/>
      <c r="K18" s="169" t="e">
        <f>DATE(#REF!,LOOKUP(tblData2456789101112131415161718[[#This Row],[Date last contacted]],{"April",4;"August",8;"December",12;"February",2;"January",1;"July",7;"June",6;"March",3;"May",5;"November",11;"October",10;"September",9}),1)</f>
        <v>#REF!</v>
      </c>
      <c r="L18" s="170">
        <f>tblData2456789101112131415161718[[#This Row],[Projected Premium]]*tblData2456789101112131415161718[[#This Row],[Email]]</f>
        <v>0</v>
      </c>
    </row>
    <row r="19" spans="2:12" ht="16.2" x14ac:dyDescent="0.3">
      <c r="B19" s="18" t="s">
        <v>610</v>
      </c>
      <c r="C19" s="18" t="s">
        <v>492</v>
      </c>
      <c r="D19" s="18" t="s">
        <v>80</v>
      </c>
      <c r="E19" s="18" t="s">
        <v>399</v>
      </c>
      <c r="F19" s="18">
        <v>3000</v>
      </c>
      <c r="G19" s="19"/>
      <c r="H19" s="20"/>
      <c r="I19" s="20"/>
      <c r="J19" s="53"/>
      <c r="K19" s="169" t="e">
        <f>DATE(#REF!,LOOKUP(tblData2456789101112131415161718[[#This Row],[Date last contacted]],{"April",4;"August",8;"December",12;"February",2;"January",1;"July",7;"June",6;"March",3;"May",5;"November",11;"October",10;"September",9}),1)</f>
        <v>#REF!</v>
      </c>
      <c r="L19" s="170">
        <f>tblData2456789101112131415161718[[#This Row],[Projected Premium]]*tblData2456789101112131415161718[[#This Row],[Email]]</f>
        <v>0</v>
      </c>
    </row>
    <row r="20" spans="2:12" ht="16.2" x14ac:dyDescent="0.3">
      <c r="B20" s="18"/>
      <c r="C20" s="18"/>
      <c r="D20" s="18"/>
      <c r="E20" s="18"/>
      <c r="F20" s="18"/>
      <c r="G20" s="19"/>
      <c r="H20" s="20"/>
      <c r="I20" s="20"/>
      <c r="J20" s="53"/>
      <c r="K20" s="169" t="e">
        <f>DATE(#REF!,LOOKUP(tblData2456789101112131415161718[[#This Row],[Date last contacted]],{"April",4;"August",8;"December",12;"February",2;"January",1;"July",7;"June",6;"March",3;"May",5;"November",11;"October",10;"September",9}),1)</f>
        <v>#REF!</v>
      </c>
      <c r="L20" s="170">
        <f>tblData2456789101112131415161718[[#This Row],[Projected Premium]]*tblData2456789101112131415161718[[#This Row],[Email]]</f>
        <v>0</v>
      </c>
    </row>
    <row r="21" spans="2:12" ht="16.2" x14ac:dyDescent="0.3">
      <c r="B21" s="18"/>
      <c r="C21" s="18"/>
      <c r="D21" s="18"/>
      <c r="E21" s="18"/>
      <c r="F21" s="18"/>
      <c r="G21" s="19"/>
      <c r="H21" s="20"/>
      <c r="I21" s="20"/>
      <c r="J21" s="53"/>
      <c r="K21" s="169" t="e">
        <f>DATE(#REF!,LOOKUP(tblData2456789101112131415161718[[#This Row],[Date last contacted]],{"April",4;"August",8;"December",12;"February",2;"January",1;"July",7;"June",6;"March",3;"May",5;"November",11;"October",10;"September",9}),1)</f>
        <v>#REF!</v>
      </c>
      <c r="L21" s="170">
        <f>tblData2456789101112131415161718[[#This Row],[Projected Premium]]*tblData2456789101112131415161718[[#This Row],[Email]]</f>
        <v>0</v>
      </c>
    </row>
    <row r="22" spans="2:12" ht="16.2" x14ac:dyDescent="0.3">
      <c r="B22" s="18" t="s">
        <v>608</v>
      </c>
      <c r="C22" s="18" t="s">
        <v>609</v>
      </c>
      <c r="D22" s="18" t="s">
        <v>80</v>
      </c>
      <c r="E22" s="18" t="s">
        <v>399</v>
      </c>
      <c r="F22" s="18">
        <v>4000</v>
      </c>
      <c r="G22" s="19"/>
      <c r="H22" s="20"/>
      <c r="I22" s="20"/>
      <c r="J22" s="53"/>
      <c r="K22" s="169" t="e">
        <f>DATE(#REF!,LOOKUP(tblData2456789101112131415161718[[#This Row],[Date last contacted]],{"April",4;"August",8;"December",12;"February",2;"January",1;"July",7;"June",6;"March",3;"May",5;"November",11;"October",10;"September",9}),1)</f>
        <v>#REF!</v>
      </c>
      <c r="L22" s="170">
        <f>tblData2456789101112131415161718[[#This Row],[Projected Premium]]*tblData2456789101112131415161718[[#This Row],[Email]]</f>
        <v>0</v>
      </c>
    </row>
    <row r="23" spans="2:12" ht="16.2" x14ac:dyDescent="0.3">
      <c r="B23" s="18"/>
      <c r="C23" s="18"/>
      <c r="D23" s="18"/>
      <c r="E23" s="18"/>
      <c r="F23" s="18"/>
      <c r="G23" s="19"/>
      <c r="H23" s="20"/>
      <c r="I23" s="20"/>
      <c r="J23" s="53"/>
      <c r="K23" s="169" t="e">
        <f>DATE(#REF!,LOOKUP(tblData2456789101112131415161718[[#This Row],[Date last contacted]],{"April",4;"August",8;"December",12;"February",2;"January",1;"July",7;"June",6;"March",3;"May",5;"November",11;"October",10;"September",9}),1)</f>
        <v>#REF!</v>
      </c>
      <c r="L23" s="170">
        <f>tblData2456789101112131415161718[[#This Row],[Projected Premium]]*tblData2456789101112131415161718[[#This Row],[Email]]</f>
        <v>0</v>
      </c>
    </row>
    <row r="24" spans="2:12" ht="16.2" x14ac:dyDescent="0.3">
      <c r="B24" s="18"/>
      <c r="C24" s="18"/>
      <c r="D24" s="18"/>
      <c r="E24" s="18"/>
      <c r="F24" s="18"/>
      <c r="G24" s="19"/>
      <c r="H24" s="20"/>
      <c r="I24" s="20"/>
      <c r="J24" s="53"/>
      <c r="K24" s="169" t="e">
        <f>DATE(#REF!,LOOKUP(tblData2456789101112131415161718[[#This Row],[Date last contacted]],{"April",4;"August",8;"December",12;"February",2;"January",1;"July",7;"June",6;"March",3;"May",5;"November",11;"October",10;"September",9}),1)</f>
        <v>#REF!</v>
      </c>
      <c r="L24" s="170">
        <f>tblData2456789101112131415161718[[#This Row],[Projected Premium]]*tblData2456789101112131415161718[[#This Row],[Email]]</f>
        <v>0</v>
      </c>
    </row>
    <row r="25" spans="2:12" ht="16.2" x14ac:dyDescent="0.3">
      <c r="B25" s="18" t="s">
        <v>613</v>
      </c>
      <c r="C25" s="18" t="s">
        <v>617</v>
      </c>
      <c r="D25" s="18" t="s">
        <v>98</v>
      </c>
      <c r="E25" s="18" t="s">
        <v>618</v>
      </c>
      <c r="F25" s="18">
        <v>1400</v>
      </c>
      <c r="G25" s="19"/>
      <c r="H25" s="21">
        <v>43276</v>
      </c>
      <c r="I25" s="20" t="s">
        <v>515</v>
      </c>
      <c r="J25" s="53"/>
      <c r="K25" s="169" t="e">
        <f>DATE(#REF!,LOOKUP(tblData2456789101112131415161718[[#This Row],[Date last contacted]],{"April",4;"August",8;"December",12;"February",2;"January",1;"July",7;"June",6;"March",3;"May",5;"November",11;"October",10;"September",9}),1)</f>
        <v>#REF!</v>
      </c>
      <c r="L25" s="170">
        <f>tblData2456789101112131415161718[[#This Row],[Projected Premium]]*tblData2456789101112131415161718[[#This Row],[Email]]</f>
        <v>0</v>
      </c>
    </row>
    <row r="26" spans="2:12" ht="16.2" x14ac:dyDescent="0.3">
      <c r="B26" s="18"/>
      <c r="C26" s="18"/>
      <c r="D26" s="18"/>
      <c r="E26" s="18"/>
      <c r="F26" s="18"/>
      <c r="G26" s="19"/>
      <c r="H26" s="20"/>
      <c r="I26" s="20"/>
      <c r="J26" s="53"/>
      <c r="K26" s="169" t="e">
        <f>DATE(#REF!,LOOKUP(tblData2456789101112131415161718[[#This Row],[Date last contacted]],{"April",4;"August",8;"December",12;"February",2;"January",1;"July",7;"June",6;"March",3;"May",5;"November",11;"October",10;"September",9}),1)</f>
        <v>#REF!</v>
      </c>
      <c r="L26" s="170">
        <f>tblData2456789101112131415161718[[#This Row],[Projected Premium]]*tblData2456789101112131415161718[[#This Row],[Email]]</f>
        <v>0</v>
      </c>
    </row>
    <row r="27" spans="2:12" ht="16.2" x14ac:dyDescent="0.3">
      <c r="B27" s="18" t="s">
        <v>619</v>
      </c>
      <c r="C27" s="18" t="s">
        <v>620</v>
      </c>
      <c r="D27" s="18" t="s">
        <v>98</v>
      </c>
      <c r="E27" s="18" t="s">
        <v>621</v>
      </c>
      <c r="F27" s="18">
        <v>1800</v>
      </c>
      <c r="G27" s="19"/>
      <c r="H27" s="21">
        <v>43279</v>
      </c>
      <c r="I27" s="20" t="s">
        <v>515</v>
      </c>
      <c r="J27" s="53"/>
      <c r="K27" s="169" t="e">
        <f>DATE(#REF!,LOOKUP(tblData2456789101112131415161718[[#This Row],[Date last contacted]],{"April",4;"August",8;"December",12;"February",2;"January",1;"July",7;"June",6;"March",3;"May",5;"November",11;"October",10;"September",9}),1)</f>
        <v>#REF!</v>
      </c>
      <c r="L27" s="170">
        <f>tblData2456789101112131415161718[[#This Row],[Projected Premium]]*tblData2456789101112131415161718[[#This Row],[Email]]</f>
        <v>0</v>
      </c>
    </row>
    <row r="28" spans="2:12" ht="16.2" x14ac:dyDescent="0.3">
      <c r="B28" s="18"/>
      <c r="C28" s="18"/>
      <c r="D28" s="18"/>
      <c r="E28" s="18"/>
      <c r="F28" s="18"/>
      <c r="G28" s="19"/>
      <c r="H28" s="20"/>
      <c r="I28" s="20"/>
      <c r="J28" s="53"/>
      <c r="K28" s="169" t="e">
        <f>DATE(#REF!,LOOKUP(tblData2456789101112131415161718[[#This Row],[Date last contacted]],{"April",4;"August",8;"December",12;"February",2;"January",1;"July",7;"June",6;"March",3;"May",5;"November",11;"October",10;"September",9}),1)</f>
        <v>#REF!</v>
      </c>
      <c r="L28" s="170">
        <f>tblData2456789101112131415161718[[#This Row],[Projected Premium]]*tblData2456789101112131415161718[[#This Row],[Email]]</f>
        <v>0</v>
      </c>
    </row>
    <row r="29" spans="2:12" s="49" customFormat="1" ht="16.2" x14ac:dyDescent="0.3">
      <c r="B29" s="42" t="s">
        <v>634</v>
      </c>
      <c r="C29" s="42" t="s">
        <v>596</v>
      </c>
      <c r="D29" s="42" t="s">
        <v>635</v>
      </c>
      <c r="E29" s="42" t="s">
        <v>20</v>
      </c>
      <c r="F29" s="42">
        <v>25000</v>
      </c>
      <c r="G29" s="43"/>
      <c r="H29" s="60">
        <v>43314</v>
      </c>
      <c r="I29" s="45" t="s">
        <v>196</v>
      </c>
      <c r="J29" s="61"/>
      <c r="K29" s="171" t="e">
        <f>DATE(#REF!,LOOKUP(tblData2456789101112131415161718[[#This Row],[Date last contacted]],{"April",4;"August",8;"December",12;"February",2;"January",1;"July",7;"June",6;"March",3;"May",5;"November",11;"October",10;"September",9}),1)</f>
        <v>#REF!</v>
      </c>
      <c r="L29" s="172">
        <f>tblData2456789101112131415161718[[#This Row],[Projected Premium]]*tblData2456789101112131415161718[[#This Row],[Email]]</f>
        <v>0</v>
      </c>
    </row>
    <row r="30" spans="2:12" ht="16.2" x14ac:dyDescent="0.3">
      <c r="B30" s="18"/>
      <c r="C30" s="18"/>
      <c r="D30" s="18"/>
      <c r="E30" s="18"/>
      <c r="F30" s="18"/>
      <c r="G30" s="19"/>
      <c r="H30" s="20"/>
      <c r="I30" s="20"/>
      <c r="J30" s="53"/>
      <c r="K30" s="169" t="e">
        <f>DATE(#REF!,LOOKUP(tblData2456789101112131415161718[[#This Row],[Date last contacted]],{"April",4;"August",8;"December",12;"February",2;"January",1;"July",7;"June",6;"March",3;"May",5;"November",11;"October",10;"September",9}),1)</f>
        <v>#REF!</v>
      </c>
      <c r="L30" s="170">
        <f>tblData2456789101112131415161718[[#This Row],[Projected Premium]]*tblData2456789101112131415161718[[#This Row],[Email]]</f>
        <v>0</v>
      </c>
    </row>
    <row r="31" spans="2:12" ht="32.4" x14ac:dyDescent="0.3">
      <c r="B31" s="18" t="s">
        <v>636</v>
      </c>
      <c r="C31" s="18" t="s">
        <v>637</v>
      </c>
      <c r="D31" s="18" t="s">
        <v>638</v>
      </c>
      <c r="E31" s="18" t="s">
        <v>640</v>
      </c>
      <c r="F31" s="18">
        <v>9000</v>
      </c>
      <c r="G31" s="19"/>
      <c r="H31" s="21">
        <v>43296</v>
      </c>
      <c r="I31" s="20" t="s">
        <v>639</v>
      </c>
      <c r="J31" s="53"/>
      <c r="K31" s="169" t="e">
        <f>DATE(#REF!,LOOKUP(tblData2456789101112131415161718[[#This Row],[Date last contacted]],{"April",4;"August",8;"December",12;"February",2;"January",1;"July",7;"June",6;"March",3;"May",5;"November",11;"October",10;"September",9}),1)</f>
        <v>#REF!</v>
      </c>
      <c r="L31" s="170">
        <f>tblData2456789101112131415161718[[#This Row],[Projected Premium]]*tblData2456789101112131415161718[[#This Row],[Email]]</f>
        <v>0</v>
      </c>
    </row>
    <row r="32" spans="2:12" ht="16.2" x14ac:dyDescent="0.3">
      <c r="B32" s="18"/>
      <c r="C32" s="18"/>
      <c r="D32" s="18"/>
      <c r="E32" s="18"/>
      <c r="F32" s="18"/>
      <c r="G32" s="19"/>
      <c r="H32" s="20"/>
      <c r="I32" s="20"/>
      <c r="J32" s="53"/>
      <c r="K32" s="169" t="e">
        <f>DATE(#REF!,LOOKUP(tblData2456789101112131415161718[[#This Row],[Date last contacted]],{"April",4;"August",8;"December",12;"February",2;"January",1;"July",7;"June",6;"March",3;"May",5;"November",11;"October",10;"September",9}),1)</f>
        <v>#REF!</v>
      </c>
      <c r="L32" s="170">
        <f>tblData2456789101112131415161718[[#This Row],[Projected Premium]]*tblData2456789101112131415161718[[#This Row],[Email]]</f>
        <v>0</v>
      </c>
    </row>
    <row r="33" spans="2:12" ht="32.4" x14ac:dyDescent="0.3">
      <c r="B33" s="18" t="s">
        <v>641</v>
      </c>
      <c r="C33" s="18" t="s">
        <v>642</v>
      </c>
      <c r="D33" s="18" t="s">
        <v>638</v>
      </c>
      <c r="E33" s="18" t="s">
        <v>643</v>
      </c>
      <c r="F33" s="18">
        <v>43000</v>
      </c>
      <c r="G33" s="19"/>
      <c r="H33" s="21">
        <v>43325</v>
      </c>
      <c r="I33" s="20" t="s">
        <v>697</v>
      </c>
      <c r="J33" s="53"/>
      <c r="K33" s="169" t="e">
        <f>DATE(#REF!,LOOKUP(tblData2456789101112131415161718[[#This Row],[Date last contacted]],{"April",4;"August",8;"December",12;"February",2;"January",1;"July",7;"June",6;"March",3;"May",5;"November",11;"October",10;"September",9}),1)</f>
        <v>#REF!</v>
      </c>
      <c r="L33" s="170">
        <f>tblData2456789101112131415161718[[#This Row],[Projected Premium]]*tblData2456789101112131415161718[[#This Row],[Email]]</f>
        <v>0</v>
      </c>
    </row>
    <row r="34" spans="2:12" ht="16.2" x14ac:dyDescent="0.3">
      <c r="B34" s="18"/>
      <c r="C34" s="18"/>
      <c r="D34" s="18"/>
      <c r="E34" s="18"/>
      <c r="F34" s="18"/>
      <c r="G34" s="19"/>
      <c r="H34" s="20"/>
      <c r="I34" s="20"/>
      <c r="J34" s="53"/>
      <c r="K34" s="169" t="e">
        <f>DATE(#REF!,LOOKUP(tblData2456789101112131415161718[[#This Row],[Date last contacted]],{"April",4;"August",8;"December",12;"February",2;"January",1;"July",7;"June",6;"March",3;"May",5;"November",11;"October",10;"September",9}),1)</f>
        <v>#REF!</v>
      </c>
      <c r="L34" s="170">
        <f>tblData2456789101112131415161718[[#This Row],[Projected Premium]]*tblData2456789101112131415161718[[#This Row],[Email]]</f>
        <v>0</v>
      </c>
    </row>
    <row r="35" spans="2:12" ht="16.2" x14ac:dyDescent="0.3">
      <c r="B35" s="18" t="s">
        <v>645</v>
      </c>
      <c r="C35" s="18" t="s">
        <v>646</v>
      </c>
      <c r="D35" s="18" t="s">
        <v>80</v>
      </c>
      <c r="E35" s="18" t="s">
        <v>648</v>
      </c>
      <c r="F35" s="18">
        <v>5000</v>
      </c>
      <c r="G35" s="19"/>
      <c r="H35" s="21">
        <v>43305</v>
      </c>
      <c r="I35" s="20" t="s">
        <v>372</v>
      </c>
      <c r="J35" s="53"/>
      <c r="K35" s="169" t="e">
        <f>DATE(#REF!,LOOKUP(tblData2456789101112131415161718[[#This Row],[Date last contacted]],{"April",4;"August",8;"December",12;"February",2;"January",1;"July",7;"June",6;"March",3;"May",5;"November",11;"October",10;"September",9}),1)</f>
        <v>#REF!</v>
      </c>
      <c r="L35" s="170">
        <f>tblData2456789101112131415161718[[#This Row],[Projected Premium]]*tblData2456789101112131415161718[[#This Row],[Email]]</f>
        <v>0</v>
      </c>
    </row>
    <row r="36" spans="2:12" ht="16.2" x14ac:dyDescent="0.3">
      <c r="B36" s="18"/>
      <c r="C36" s="18"/>
      <c r="D36" s="18"/>
      <c r="E36" s="18"/>
      <c r="F36" s="18"/>
      <c r="G36" s="19"/>
      <c r="H36" s="20"/>
      <c r="I36" s="20"/>
      <c r="J36" s="53"/>
      <c r="K36" s="169" t="e">
        <f>DATE(#REF!,LOOKUP(tblData2456789101112131415161718[[#This Row],[Date last contacted]],{"April",4;"August",8;"December",12;"February",2;"January",1;"July",7;"June",6;"March",3;"May",5;"November",11;"October",10;"September",9}),1)</f>
        <v>#REF!</v>
      </c>
      <c r="L36" s="170">
        <f>tblData2456789101112131415161718[[#This Row],[Projected Premium]]*tblData2456789101112131415161718[[#This Row],[Email]]</f>
        <v>0</v>
      </c>
    </row>
    <row r="37" spans="2:12" ht="16.2" x14ac:dyDescent="0.3">
      <c r="B37" s="18" t="s">
        <v>647</v>
      </c>
      <c r="C37" s="18" t="s">
        <v>609</v>
      </c>
      <c r="D37" s="18" t="s">
        <v>80</v>
      </c>
      <c r="E37" s="18" t="s">
        <v>110</v>
      </c>
      <c r="F37" s="18">
        <v>1200</v>
      </c>
      <c r="G37" s="19"/>
      <c r="H37" s="20"/>
      <c r="I37" s="20"/>
      <c r="J37" s="53"/>
      <c r="K37" s="169" t="e">
        <f>DATE(#REF!,LOOKUP(tblData2456789101112131415161718[[#This Row],[Date last contacted]],{"April",4;"August",8;"December",12;"February",2;"January",1;"July",7;"June",6;"March",3;"May",5;"November",11;"October",10;"September",9}),1)</f>
        <v>#REF!</v>
      </c>
      <c r="L37" s="170">
        <f>tblData2456789101112131415161718[[#This Row],[Projected Premium]]*tblData2456789101112131415161718[[#This Row],[Email]]</f>
        <v>0</v>
      </c>
    </row>
    <row r="38" spans="2:12" ht="16.2" x14ac:dyDescent="0.3">
      <c r="B38" s="18"/>
      <c r="C38" s="18"/>
      <c r="D38" s="18"/>
      <c r="E38" s="18"/>
      <c r="F38" s="18"/>
      <c r="G38" s="19"/>
      <c r="H38" s="20"/>
      <c r="I38" s="20"/>
      <c r="J38" s="53"/>
      <c r="K38" s="169" t="e">
        <f>DATE(#REF!,LOOKUP(tblData2456789101112131415161718[[#This Row],[Date last contacted]],{"April",4;"August",8;"December",12;"February",2;"January",1;"July",7;"June",6;"March",3;"May",5;"November",11;"October",10;"September",9}),1)</f>
        <v>#REF!</v>
      </c>
      <c r="L38" s="170">
        <f>tblData2456789101112131415161718[[#This Row],[Projected Premium]]*tblData2456789101112131415161718[[#This Row],[Email]]</f>
        <v>0</v>
      </c>
    </row>
    <row r="39" spans="2:12" s="40" customFormat="1" ht="64.8" x14ac:dyDescent="0.3">
      <c r="B39" s="33" t="s">
        <v>649</v>
      </c>
      <c r="C39" s="33" t="s">
        <v>497</v>
      </c>
      <c r="D39" s="33" t="s">
        <v>337</v>
      </c>
      <c r="E39" s="33" t="s">
        <v>20</v>
      </c>
      <c r="F39" s="33">
        <v>5200</v>
      </c>
      <c r="G39" s="34"/>
      <c r="H39" s="56">
        <v>43327</v>
      </c>
      <c r="I39" s="36" t="s">
        <v>696</v>
      </c>
      <c r="J39" s="57"/>
      <c r="K39" s="177" t="e">
        <f>DATE(#REF!,LOOKUP(tblData2456789101112131415161718[[#This Row],[Date last contacted]],{"April",4;"August",8;"December",12;"February",2;"January",1;"July",7;"June",6;"March",3;"May",5;"November",11;"October",10;"September",9}),1)</f>
        <v>#REF!</v>
      </c>
      <c r="L39" s="178">
        <f>tblData2456789101112131415161718[[#This Row],[Projected Premium]]*tblData2456789101112131415161718[[#This Row],[Email]]</f>
        <v>0</v>
      </c>
    </row>
    <row r="40" spans="2:12" ht="16.2" x14ac:dyDescent="0.3">
      <c r="B40" s="18"/>
      <c r="C40" s="18"/>
      <c r="D40" s="18"/>
      <c r="E40" s="18"/>
      <c r="F40" s="18"/>
      <c r="G40" s="19"/>
      <c r="H40" s="20"/>
      <c r="I40" s="20"/>
      <c r="J40" s="53"/>
      <c r="K40" s="169" t="e">
        <f>DATE(#REF!,LOOKUP(tblData2456789101112131415161718[[#This Row],[Date last contacted]],{"April",4;"August",8;"December",12;"February",2;"January",1;"July",7;"June",6;"March",3;"May",5;"November",11;"October",10;"September",9}),1)</f>
        <v>#REF!</v>
      </c>
      <c r="L40" s="170">
        <f>tblData2456789101112131415161718[[#This Row],[Projected Premium]]*tblData2456789101112131415161718[[#This Row],[Email]]</f>
        <v>0</v>
      </c>
    </row>
    <row r="41" spans="2:12" ht="16.2" x14ac:dyDescent="0.3">
      <c r="B41" s="18"/>
      <c r="C41" s="18"/>
      <c r="D41" s="18"/>
      <c r="E41" s="18"/>
      <c r="F41" s="18"/>
      <c r="G41" s="19"/>
      <c r="H41" s="20"/>
      <c r="I41" s="20"/>
      <c r="J41" s="53"/>
      <c r="K41" s="169" t="e">
        <f>DATE(#REF!,LOOKUP(tblData2456789101112131415161718[[#This Row],[Date last contacted]],{"April",4;"August",8;"December",12;"February",2;"January",1;"July",7;"June",6;"March",3;"May",5;"November",11;"October",10;"September",9}),1)</f>
        <v>#REF!</v>
      </c>
      <c r="L41" s="170">
        <f>tblData2456789101112131415161718[[#This Row],[Projected Premium]]*tblData2456789101112131415161718[[#This Row],[Email]]</f>
        <v>0</v>
      </c>
    </row>
    <row r="42" spans="2:12" ht="16.2" x14ac:dyDescent="0.3">
      <c r="B42" s="18" t="s">
        <v>654</v>
      </c>
      <c r="C42" s="18" t="s">
        <v>655</v>
      </c>
      <c r="D42" s="18" t="s">
        <v>98</v>
      </c>
      <c r="E42" s="18" t="s">
        <v>475</v>
      </c>
      <c r="F42" s="18">
        <v>15000</v>
      </c>
      <c r="G42" s="19"/>
      <c r="H42" s="21">
        <v>43318</v>
      </c>
      <c r="I42" s="20" t="s">
        <v>526</v>
      </c>
      <c r="J42" s="53"/>
      <c r="K42" s="169" t="e">
        <f>DATE(#REF!,LOOKUP(tblData2456789101112131415161718[[#This Row],[Date last contacted]],{"April",4;"August",8;"December",12;"February",2;"January",1;"July",7;"June",6;"March",3;"May",5;"November",11;"October",10;"September",9}),1)</f>
        <v>#REF!</v>
      </c>
      <c r="L42" s="170">
        <f>tblData2456789101112131415161718[[#This Row],[Projected Premium]]*tblData2456789101112131415161718[[#This Row],[Email]]</f>
        <v>0</v>
      </c>
    </row>
    <row r="43" spans="2:12" ht="16.2" x14ac:dyDescent="0.3">
      <c r="B43" s="18"/>
      <c r="C43" s="18"/>
      <c r="D43" s="18"/>
      <c r="E43" s="18"/>
      <c r="F43" s="18"/>
      <c r="G43" s="19"/>
      <c r="H43" s="20"/>
      <c r="I43" s="20"/>
      <c r="J43" s="53"/>
      <c r="K43" s="169" t="e">
        <f>DATE(#REF!,LOOKUP(tblData2456789101112131415161718[[#This Row],[Date last contacted]],{"April",4;"August",8;"December",12;"February",2;"January",1;"July",7;"June",6;"March",3;"May",5;"November",11;"October",10;"September",9}),1)</f>
        <v>#REF!</v>
      </c>
      <c r="L43" s="170">
        <f>tblData2456789101112131415161718[[#This Row],[Projected Premium]]*tblData2456789101112131415161718[[#This Row],[Email]]</f>
        <v>0</v>
      </c>
    </row>
    <row r="44" spans="2:12" ht="16.2" x14ac:dyDescent="0.3">
      <c r="B44" s="18"/>
      <c r="C44" s="18"/>
      <c r="D44" s="18"/>
      <c r="E44" s="18"/>
      <c r="F44" s="18"/>
      <c r="G44" s="19"/>
      <c r="H44" s="20"/>
      <c r="I44" s="20"/>
      <c r="J44" s="53"/>
      <c r="K44" s="169" t="e">
        <f>DATE(#REF!,LOOKUP(tblData2456789101112131415161718[[#This Row],[Date last contacted]],{"April",4;"August",8;"December",12;"February",2;"January",1;"July",7;"June",6;"March",3;"May",5;"November",11;"October",10;"September",9}),1)</f>
        <v>#REF!</v>
      </c>
      <c r="L44" s="170">
        <f>tblData2456789101112131415161718[[#This Row],[Projected Premium]]*tblData2456789101112131415161718[[#This Row],[Email]]</f>
        <v>0</v>
      </c>
    </row>
    <row r="45" spans="2:12" ht="81" x14ac:dyDescent="0.3">
      <c r="B45" s="18" t="s">
        <v>659</v>
      </c>
      <c r="C45" s="18" t="s">
        <v>295</v>
      </c>
      <c r="D45" s="18" t="s">
        <v>80</v>
      </c>
      <c r="E45" s="18" t="s">
        <v>660</v>
      </c>
      <c r="F45" s="18">
        <v>3000</v>
      </c>
      <c r="G45" s="19"/>
      <c r="H45" s="21">
        <v>43318</v>
      </c>
      <c r="I45" s="20" t="s">
        <v>665</v>
      </c>
      <c r="J45" s="53"/>
      <c r="K45" s="169" t="e">
        <f>DATE(#REF!,LOOKUP(tblData2456789101112131415161718[[#This Row],[Date last contacted]],{"April",4;"August",8;"December",12;"February",2;"January",1;"July",7;"June",6;"March",3;"May",5;"November",11;"October",10;"September",9}),1)</f>
        <v>#REF!</v>
      </c>
      <c r="L45" s="170">
        <f>tblData2456789101112131415161718[[#This Row],[Projected Premium]]*tblData2456789101112131415161718[[#This Row],[Email]]</f>
        <v>0</v>
      </c>
    </row>
    <row r="46" spans="2:12" ht="16.2" x14ac:dyDescent="0.3">
      <c r="B46" s="18"/>
      <c r="C46" s="18"/>
      <c r="D46" s="18"/>
      <c r="E46" s="18"/>
      <c r="F46" s="18"/>
      <c r="G46" s="19"/>
      <c r="H46" s="20"/>
      <c r="I46" s="20"/>
      <c r="J46" s="53"/>
      <c r="K46" s="169" t="e">
        <f>DATE(#REF!,LOOKUP(tblData2456789101112131415161718[[#This Row],[Date last contacted]],{"April",4;"August",8;"December",12;"February",2;"January",1;"July",7;"June",6;"March",3;"May",5;"November",11;"October",10;"September",9}),1)</f>
        <v>#REF!</v>
      </c>
      <c r="L46" s="170">
        <f>tblData2456789101112131415161718[[#This Row],[Projected Premium]]*tblData2456789101112131415161718[[#This Row],[Email]]</f>
        <v>0</v>
      </c>
    </row>
    <row r="47" spans="2:12" ht="16.2" x14ac:dyDescent="0.3">
      <c r="B47" s="18" t="s">
        <v>661</v>
      </c>
      <c r="C47" s="18" t="s">
        <v>662</v>
      </c>
      <c r="D47" s="18" t="s">
        <v>395</v>
      </c>
      <c r="E47" s="18" t="s">
        <v>663</v>
      </c>
      <c r="F47" s="18">
        <v>5000</v>
      </c>
      <c r="G47" s="19"/>
      <c r="H47" s="21">
        <v>43312</v>
      </c>
      <c r="I47" s="20" t="s">
        <v>664</v>
      </c>
      <c r="J47" s="53"/>
      <c r="K47" s="169" t="e">
        <f>DATE(#REF!,LOOKUP(tblData2456789101112131415161718[[#This Row],[Date last contacted]],{"April",4;"August",8;"December",12;"February",2;"January",1;"July",7;"June",6;"March",3;"May",5;"November",11;"October",10;"September",9}),1)</f>
        <v>#REF!</v>
      </c>
      <c r="L47" s="170">
        <f>tblData2456789101112131415161718[[#This Row],[Projected Premium]]*tblData2456789101112131415161718[[#This Row],[Email]]</f>
        <v>0</v>
      </c>
    </row>
    <row r="48" spans="2:12" ht="16.2" x14ac:dyDescent="0.3">
      <c r="B48" s="18"/>
      <c r="C48" s="18"/>
      <c r="D48" s="18"/>
      <c r="E48" s="18"/>
      <c r="F48" s="18"/>
      <c r="G48" s="19"/>
      <c r="H48" s="20"/>
      <c r="I48" s="20"/>
      <c r="J48" s="53"/>
      <c r="K48" s="169" t="e">
        <f>DATE(#REF!,LOOKUP(tblData2456789101112131415161718[[#This Row],[Date last contacted]],{"April",4;"August",8;"December",12;"February",2;"January",1;"July",7;"June",6;"March",3;"May",5;"November",11;"October",10;"September",9}),1)</f>
        <v>#REF!</v>
      </c>
      <c r="L48" s="170">
        <f>tblData2456789101112131415161718[[#This Row],[Projected Premium]]*tblData2456789101112131415161718[[#This Row],[Email]]</f>
        <v>0</v>
      </c>
    </row>
    <row r="49" spans="2:12" s="165" customFormat="1" ht="32.4" x14ac:dyDescent="0.3">
      <c r="B49" s="160" t="s">
        <v>666</v>
      </c>
      <c r="C49" s="160" t="s">
        <v>667</v>
      </c>
      <c r="D49" s="160" t="s">
        <v>668</v>
      </c>
      <c r="E49" s="160" t="s">
        <v>28</v>
      </c>
      <c r="F49" s="160">
        <v>2900</v>
      </c>
      <c r="G49" s="161"/>
      <c r="H49" s="162">
        <v>43321</v>
      </c>
      <c r="I49" s="163" t="s">
        <v>196</v>
      </c>
      <c r="J49" s="164"/>
      <c r="K49" s="173" t="e">
        <f>DATE(#REF!,LOOKUP(tblData2456789101112131415161718[[#This Row],[Date last contacted]],{"April",4;"August",8;"December",12;"February",2;"January",1;"July",7;"June",6;"March",3;"May",5;"November",11;"October",10;"September",9}),1)</f>
        <v>#REF!</v>
      </c>
      <c r="L49" s="174">
        <f>tblData2456789101112131415161718[[#This Row],[Projected Premium]]*tblData2456789101112131415161718[[#This Row],[Email]]</f>
        <v>0</v>
      </c>
    </row>
    <row r="50" spans="2:12" s="165" customFormat="1" ht="16.2" x14ac:dyDescent="0.3">
      <c r="B50" s="158"/>
      <c r="C50" s="158"/>
      <c r="D50" s="158"/>
      <c r="E50" s="158"/>
      <c r="F50" s="158"/>
      <c r="G50" s="159"/>
      <c r="H50" s="20"/>
      <c r="I50" s="20"/>
      <c r="J50" s="53"/>
      <c r="K50" s="175" t="e">
        <f>DATE(#REF!,LOOKUP(tblData2456789101112131415161718[[#This Row],[Date last contacted]],{"April",4;"August",8;"December",12;"February",2;"January",1;"July",7;"June",6;"March",3;"May",5;"November",11;"October",10;"September",9}),1)</f>
        <v>#REF!</v>
      </c>
      <c r="L50" s="170">
        <f>tblData2456789101112131415161718[[#This Row],[Projected Premium]]*tblData2456789101112131415161718[[#This Row],[Email]]</f>
        <v>0</v>
      </c>
    </row>
    <row r="51" spans="2:12" s="165" customFormat="1" ht="48.6" x14ac:dyDescent="0.3">
      <c r="B51" s="158" t="s">
        <v>667</v>
      </c>
      <c r="C51" s="158" t="s">
        <v>667</v>
      </c>
      <c r="D51" s="158" t="s">
        <v>668</v>
      </c>
      <c r="E51" s="158" t="s">
        <v>669</v>
      </c>
      <c r="F51" s="158">
        <v>8000</v>
      </c>
      <c r="G51" s="159"/>
      <c r="H51" s="21">
        <v>43321</v>
      </c>
      <c r="I51" s="20" t="s">
        <v>670</v>
      </c>
      <c r="J51" s="53"/>
      <c r="K51" s="175" t="e">
        <f>DATE(#REF!,LOOKUP(tblData2456789101112131415161718[[#This Row],[Date last contacted]],{"April",4;"August",8;"December",12;"February",2;"January",1;"July",7;"June",6;"March",3;"May",5;"November",11;"October",10;"September",9}),1)</f>
        <v>#REF!</v>
      </c>
      <c r="L51" s="170">
        <f>tblData2456789101112131415161718[[#This Row],[Projected Premium]]*tblData2456789101112131415161718[[#This Row],[Email]]</f>
        <v>0</v>
      </c>
    </row>
    <row r="52" spans="2:12" s="165" customFormat="1" ht="16.2" x14ac:dyDescent="0.3">
      <c r="B52" s="158"/>
      <c r="C52" s="158"/>
      <c r="D52" s="158"/>
      <c r="E52" s="158"/>
      <c r="F52" s="158"/>
      <c r="G52" s="159"/>
      <c r="H52" s="20"/>
      <c r="I52" s="20"/>
      <c r="J52" s="53"/>
      <c r="K52" s="175" t="e">
        <f>DATE(#REF!,LOOKUP(tblData2456789101112131415161718[[#This Row],[Date last contacted]],{"April",4;"August",8;"December",12;"February",2;"January",1;"July",7;"June",6;"March",3;"May",5;"November",11;"October",10;"September",9}),1)</f>
        <v>#REF!</v>
      </c>
      <c r="L52" s="170">
        <f>tblData2456789101112131415161718[[#This Row],[Projected Premium]]*tblData2456789101112131415161718[[#This Row],[Email]]</f>
        <v>0</v>
      </c>
    </row>
    <row r="53" spans="2:12" s="49" customFormat="1" ht="32.4" x14ac:dyDescent="0.3">
      <c r="B53" s="166" t="s">
        <v>671</v>
      </c>
      <c r="C53" s="166" t="s">
        <v>672</v>
      </c>
      <c r="D53" s="168" t="s">
        <v>80</v>
      </c>
      <c r="E53" s="166" t="s">
        <v>673</v>
      </c>
      <c r="F53" s="166">
        <v>4500</v>
      </c>
      <c r="G53" s="167"/>
      <c r="H53" s="21">
        <v>43319</v>
      </c>
      <c r="I53" s="20" t="s">
        <v>674</v>
      </c>
      <c r="J53" s="53"/>
      <c r="K53" s="176" t="e">
        <f>DATE(#REF!,LOOKUP(tblData2456789101112131415161718[[#This Row],[Date last contacted]],{"April",4;"August",8;"December",12;"February",2;"January",1;"July",7;"June",6;"March",3;"May",5;"November",11;"October",10;"September",9}),1)</f>
        <v>#REF!</v>
      </c>
      <c r="L53" s="170">
        <f>tblData2456789101112131415161718[[#This Row],[Projected Premium]]*tblData2456789101112131415161718[[#This Row],[Email]]</f>
        <v>0</v>
      </c>
    </row>
    <row r="54" spans="2:12" ht="16.2" x14ac:dyDescent="0.3">
      <c r="B54" s="18"/>
      <c r="C54" s="18"/>
      <c r="D54" s="18"/>
      <c r="E54" s="18"/>
      <c r="F54" s="18"/>
      <c r="G54" s="19"/>
      <c r="H54" s="20"/>
      <c r="I54" s="20"/>
      <c r="J54" s="53"/>
      <c r="K54" s="169" t="e">
        <f>DATE(#REF!,LOOKUP(tblData2456789101112131415161718[[#This Row],[Date last contacted]],{"April",4;"August",8;"December",12;"February",2;"January",1;"July",7;"June",6;"March",3;"May",5;"November",11;"October",10;"September",9}),1)</f>
        <v>#REF!</v>
      </c>
      <c r="L54" s="170">
        <f>tblData2456789101112131415161718[[#This Row],[Projected Premium]]*tblData2456789101112131415161718[[#This Row],[Email]]</f>
        <v>0</v>
      </c>
    </row>
    <row r="55" spans="2:12" ht="32.4" x14ac:dyDescent="0.3">
      <c r="B55" s="18" t="s">
        <v>675</v>
      </c>
      <c r="C55" s="18" t="s">
        <v>676</v>
      </c>
      <c r="D55" s="18" t="s">
        <v>633</v>
      </c>
      <c r="E55" s="18" t="s">
        <v>677</v>
      </c>
      <c r="F55" s="18">
        <v>20000</v>
      </c>
      <c r="G55" s="19"/>
      <c r="H55" s="20"/>
      <c r="I55" s="20"/>
      <c r="J55" s="53"/>
      <c r="K55" s="169" t="e">
        <f>DATE(#REF!,LOOKUP(tblData2456789101112131415161718[[#This Row],[Date last contacted]],{"April",4;"August",8;"December",12;"February",2;"January",1;"July",7;"June",6;"March",3;"May",5;"November",11;"October",10;"September",9}),1)</f>
        <v>#REF!</v>
      </c>
      <c r="L55" s="170">
        <f>tblData2456789101112131415161718[[#This Row],[Projected Premium]]*tblData2456789101112131415161718[[#This Row],[Email]]</f>
        <v>0</v>
      </c>
    </row>
    <row r="56" spans="2:12" ht="16.2" x14ac:dyDescent="0.3">
      <c r="B56" s="18"/>
      <c r="C56" s="18"/>
      <c r="D56" s="18"/>
      <c r="E56" s="18"/>
      <c r="F56" s="18"/>
      <c r="G56" s="19"/>
      <c r="H56" s="20"/>
      <c r="I56" s="20"/>
      <c r="J56" s="53"/>
      <c r="K56" s="169" t="e">
        <f>DATE(#REF!,LOOKUP(tblData2456789101112131415161718[[#This Row],[Date last contacted]],{"April",4;"August",8;"December",12;"February",2;"January",1;"July",7;"June",6;"March",3;"May",5;"November",11;"October",10;"September",9}),1)</f>
        <v>#REF!</v>
      </c>
      <c r="L56" s="170">
        <f>tblData2456789101112131415161718[[#This Row],[Projected Premium]]*tblData2456789101112131415161718[[#This Row],[Email]]</f>
        <v>0</v>
      </c>
    </row>
    <row r="57" spans="2:12" s="49" customFormat="1" ht="32.4" x14ac:dyDescent="0.3">
      <c r="B57" s="42" t="s">
        <v>683</v>
      </c>
      <c r="C57" s="42" t="s">
        <v>684</v>
      </c>
      <c r="D57" s="42" t="s">
        <v>685</v>
      </c>
      <c r="E57" s="42" t="s">
        <v>686</v>
      </c>
      <c r="F57" s="42">
        <v>3000</v>
      </c>
      <c r="G57" s="43"/>
      <c r="H57" s="60">
        <v>43325</v>
      </c>
      <c r="I57" s="45" t="s">
        <v>434</v>
      </c>
      <c r="J57" s="61"/>
      <c r="K57" s="171" t="e">
        <f>DATE(#REF!,LOOKUP(tblData2456789101112131415161718[[#This Row],[Date last contacted]],{"April",4;"August",8;"December",12;"February",2;"January",1;"July",7;"June",6;"March",3;"May",5;"November",11;"October",10;"September",9}),1)</f>
        <v>#REF!</v>
      </c>
      <c r="L57" s="172">
        <f>tblData2456789101112131415161718[[#This Row],[Projected Premium]]*tblData2456789101112131415161718[[#This Row],[Email]]</f>
        <v>0</v>
      </c>
    </row>
    <row r="58" spans="2:12" ht="16.2" x14ac:dyDescent="0.3">
      <c r="B58" s="18"/>
      <c r="C58" s="18"/>
      <c r="D58" s="18"/>
      <c r="E58" s="18"/>
      <c r="F58" s="18"/>
      <c r="G58" s="19"/>
      <c r="H58" s="20"/>
      <c r="I58" s="20"/>
      <c r="J58" s="53"/>
      <c r="K58" s="169" t="e">
        <f>DATE(#REF!,LOOKUP(tblData2456789101112131415161718[[#This Row],[Date last contacted]],{"April",4;"August",8;"December",12;"February",2;"January",1;"July",7;"June",6;"March",3;"May",5;"November",11;"October",10;"September",9}),1)</f>
        <v>#REF!</v>
      </c>
      <c r="L58" s="170">
        <f>tblData2456789101112131415161718[[#This Row],[Projected Premium]]*tblData2456789101112131415161718[[#This Row],[Email]]</f>
        <v>0</v>
      </c>
    </row>
    <row r="59" spans="2:12" ht="32.4" x14ac:dyDescent="0.3">
      <c r="B59" s="18" t="s">
        <v>687</v>
      </c>
      <c r="C59" s="18" t="s">
        <v>688</v>
      </c>
      <c r="D59" s="18" t="s">
        <v>626</v>
      </c>
      <c r="E59" s="18" t="s">
        <v>689</v>
      </c>
      <c r="F59" s="18">
        <v>5000</v>
      </c>
      <c r="G59" s="19"/>
      <c r="H59" s="21">
        <v>43325</v>
      </c>
      <c r="I59" s="20" t="s">
        <v>690</v>
      </c>
      <c r="J59" s="53"/>
      <c r="K59" s="169" t="e">
        <f>DATE(#REF!,LOOKUP(tblData2456789101112131415161718[[#This Row],[Date last contacted]],{"April",4;"August",8;"December",12;"February",2;"January",1;"July",7;"June",6;"March",3;"May",5;"November",11;"October",10;"September",9}),1)</f>
        <v>#REF!</v>
      </c>
      <c r="L59" s="170">
        <f>tblData2456789101112131415161718[[#This Row],[Projected Premium]]*tblData2456789101112131415161718[[#This Row],[Email]]</f>
        <v>0</v>
      </c>
    </row>
    <row r="60" spans="2:12" ht="16.2" x14ac:dyDescent="0.3">
      <c r="B60" s="18"/>
      <c r="C60" s="18"/>
      <c r="D60" s="18"/>
      <c r="E60" s="18"/>
      <c r="F60" s="18"/>
      <c r="G60" s="19"/>
      <c r="H60" s="20"/>
      <c r="I60" s="20"/>
      <c r="J60" s="53"/>
      <c r="K60" s="169" t="e">
        <f>DATE(#REF!,LOOKUP(tblData2456789101112131415161718[[#This Row],[Date last contacted]],{"April",4;"August",8;"December",12;"February",2;"January",1;"July",7;"June",6;"March",3;"May",5;"November",11;"October",10;"September",9}),1)</f>
        <v>#REF!</v>
      </c>
      <c r="L60" s="170">
        <f>tblData2456789101112131415161718[[#This Row],[Projected Premium]]*tblData2456789101112131415161718[[#This Row],[Email]]</f>
        <v>0</v>
      </c>
    </row>
    <row r="61" spans="2:12" ht="16.2" x14ac:dyDescent="0.3">
      <c r="B61" s="18" t="s">
        <v>691</v>
      </c>
      <c r="C61" s="18" t="s">
        <v>691</v>
      </c>
      <c r="D61" s="18" t="s">
        <v>301</v>
      </c>
      <c r="E61" s="18" t="s">
        <v>24</v>
      </c>
      <c r="F61" s="18">
        <v>20000</v>
      </c>
      <c r="G61" s="19"/>
      <c r="H61" s="21">
        <v>43325</v>
      </c>
      <c r="I61" s="20" t="s">
        <v>692</v>
      </c>
      <c r="J61" s="53"/>
      <c r="K61" s="169" t="e">
        <f>DATE(#REF!,LOOKUP(tblData2456789101112131415161718[[#This Row],[Date last contacted]],{"April",4;"August",8;"December",12;"February",2;"January",1;"July",7;"June",6;"March",3;"May",5;"November",11;"October",10;"September",9}),1)</f>
        <v>#REF!</v>
      </c>
      <c r="L61" s="170">
        <f>tblData2456789101112131415161718[[#This Row],[Projected Premium]]*tblData2456789101112131415161718[[#This Row],[Email]]</f>
        <v>0</v>
      </c>
    </row>
    <row r="62" spans="2:12" ht="16.2" x14ac:dyDescent="0.3">
      <c r="B62" s="18"/>
      <c r="C62" s="18"/>
      <c r="D62" s="18"/>
      <c r="E62" s="18"/>
      <c r="F62" s="18"/>
      <c r="G62" s="19"/>
      <c r="H62" s="20"/>
      <c r="I62" s="20"/>
      <c r="J62" s="53"/>
      <c r="K62" s="169" t="e">
        <f>DATE(#REF!,LOOKUP(tblData2456789101112131415161718[[#This Row],[Date last contacted]],{"April",4;"August",8;"December",12;"February",2;"January",1;"July",7;"June",6;"March",3;"May",5;"November",11;"October",10;"September",9}),1)</f>
        <v>#REF!</v>
      </c>
      <c r="L62" s="170">
        <f>tblData2456789101112131415161718[[#This Row],[Projected Premium]]*tblData2456789101112131415161718[[#This Row],[Email]]</f>
        <v>0</v>
      </c>
    </row>
    <row r="63" spans="2:12" ht="16.2" x14ac:dyDescent="0.3">
      <c r="B63" s="18" t="s">
        <v>693</v>
      </c>
      <c r="C63" s="18" t="s">
        <v>694</v>
      </c>
      <c r="D63" s="18" t="s">
        <v>80</v>
      </c>
      <c r="E63" s="18" t="s">
        <v>485</v>
      </c>
      <c r="F63" s="18">
        <v>5000</v>
      </c>
      <c r="G63" s="19"/>
      <c r="H63" s="20" t="s">
        <v>695</v>
      </c>
      <c r="I63" s="20" t="s">
        <v>711</v>
      </c>
      <c r="J63" s="53"/>
      <c r="K63" s="169" t="e">
        <f>DATE(#REF!,LOOKUP(tblData2456789101112131415161718[[#This Row],[Date last contacted]],{"April",4;"August",8;"December",12;"February",2;"January",1;"July",7;"June",6;"March",3;"May",5;"November",11;"October",10;"September",9}),1)</f>
        <v>#REF!</v>
      </c>
      <c r="L63" s="170">
        <f>tblData2456789101112131415161718[[#This Row],[Projected Premium]]*tblData2456789101112131415161718[[#This Row],[Email]]</f>
        <v>0</v>
      </c>
    </row>
    <row r="64" spans="2:12" ht="16.2" x14ac:dyDescent="0.3">
      <c r="B64" s="18"/>
      <c r="C64" s="18"/>
      <c r="D64" s="18"/>
      <c r="E64" s="18"/>
      <c r="F64" s="18"/>
      <c r="G64" s="19"/>
      <c r="H64" s="20"/>
      <c r="I64" s="20"/>
      <c r="J64" s="53"/>
      <c r="K64" s="169" t="e">
        <f>DATE(#REF!,LOOKUP(tblData2456789101112131415161718[[#This Row],[Date last contacted]],{"April",4;"August",8;"December",12;"February",2;"January",1;"July",7;"June",6;"March",3;"May",5;"November",11;"October",10;"September",9}),1)</f>
        <v>#REF!</v>
      </c>
      <c r="L64" s="170">
        <f>tblData2456789101112131415161718[[#This Row],[Projected Premium]]*tblData2456789101112131415161718[[#This Row],[Email]]</f>
        <v>0</v>
      </c>
    </row>
    <row r="65" spans="2:12" s="49" customFormat="1" ht="32.4" x14ac:dyDescent="0.3">
      <c r="B65" s="42" t="s">
        <v>589</v>
      </c>
      <c r="C65" s="42" t="s">
        <v>590</v>
      </c>
      <c r="D65" s="42" t="s">
        <v>80</v>
      </c>
      <c r="E65" s="42" t="s">
        <v>81</v>
      </c>
      <c r="F65" s="42">
        <v>45000</v>
      </c>
      <c r="G65" s="43"/>
      <c r="H65" s="60">
        <v>43340</v>
      </c>
      <c r="I65" s="45" t="s">
        <v>712</v>
      </c>
      <c r="J65" s="61"/>
      <c r="K65" s="171" t="e">
        <f>DATE(#REF!,LOOKUP(tblData2456789101112131415161718[[#This Row],[Date last contacted]],{"April",4;"August",8;"December",12;"February",2;"January",1;"July",7;"June",6;"March",3;"May",5;"November",11;"October",10;"September",9}),1)</f>
        <v>#REF!</v>
      </c>
      <c r="L65" s="172">
        <f>tblData2456789101112131415161718[[#This Row],[Projected Premium]]*tblData2456789101112131415161718[[#This Row],[Email]]</f>
        <v>0</v>
      </c>
    </row>
    <row r="66" spans="2:12" ht="16.2" x14ac:dyDescent="0.3">
      <c r="B66" s="18"/>
      <c r="C66" s="18"/>
      <c r="D66" s="18"/>
      <c r="E66" s="18"/>
      <c r="F66" s="18"/>
      <c r="G66" s="19"/>
      <c r="H66" s="20"/>
      <c r="I66" s="20"/>
      <c r="J66" s="53"/>
      <c r="K66" s="169" t="e">
        <f>DATE(#REF!,LOOKUP(tblData2456789101112131415161718[[#This Row],[Date last contacted]],{"April",4;"August",8;"December",12;"February",2;"January",1;"July",7;"June",6;"March",3;"May",5;"November",11;"October",10;"September",9}),1)</f>
        <v>#REF!</v>
      </c>
      <c r="L66" s="170">
        <f>tblData2456789101112131415161718[[#This Row],[Projected Premium]]*tblData2456789101112131415161718[[#This Row],[Email]]</f>
        <v>0</v>
      </c>
    </row>
    <row r="67" spans="2:12" ht="16.2" x14ac:dyDescent="0.3">
      <c r="B67" s="18"/>
      <c r="C67" s="18"/>
      <c r="D67" s="18"/>
      <c r="E67" s="18"/>
      <c r="F67" s="18"/>
      <c r="G67" s="19"/>
      <c r="H67" s="20"/>
      <c r="I67" s="20"/>
      <c r="J67" s="53"/>
      <c r="K67" s="169" t="e">
        <f>DATE(#REF!,LOOKUP(tblData2456789101112131415161718[[#This Row],[Date last contacted]],{"April",4;"August",8;"December",12;"February",2;"January",1;"July",7;"June",6;"March",3;"May",5;"November",11;"October",10;"September",9}),1)</f>
        <v>#REF!</v>
      </c>
      <c r="L67" s="170">
        <f>tblData2456789101112131415161718[[#This Row],[Projected Premium]]*tblData2456789101112131415161718[[#This Row],[Email]]</f>
        <v>0</v>
      </c>
    </row>
    <row r="68" spans="2:12" ht="16.2" x14ac:dyDescent="0.3">
      <c r="B68" s="18" t="s">
        <v>698</v>
      </c>
      <c r="C68" s="18" t="s">
        <v>699</v>
      </c>
      <c r="D68" s="18" t="s">
        <v>700</v>
      </c>
      <c r="E68" s="18" t="s">
        <v>475</v>
      </c>
      <c r="F68" s="18">
        <v>22000</v>
      </c>
      <c r="G68" s="19"/>
      <c r="H68" s="21">
        <v>43329</v>
      </c>
      <c r="I68" s="20" t="s">
        <v>701</v>
      </c>
      <c r="J68" s="53"/>
      <c r="K68" s="169" t="e">
        <f>DATE(#REF!,LOOKUP(tblData2456789101112131415161718[[#This Row],[Date last contacted]],{"April",4;"August",8;"December",12;"February",2;"January",1;"July",7;"June",6;"March",3;"May",5;"November",11;"October",10;"September",9}),1)</f>
        <v>#REF!</v>
      </c>
      <c r="L68" s="170">
        <f>tblData2456789101112131415161718[[#This Row],[Projected Premium]]*tblData2456789101112131415161718[[#This Row],[Email]]</f>
        <v>0</v>
      </c>
    </row>
    <row r="69" spans="2:12" ht="16.2" x14ac:dyDescent="0.3">
      <c r="B69" s="18"/>
      <c r="C69" s="18"/>
      <c r="D69" s="18"/>
      <c r="E69" s="18"/>
      <c r="F69" s="18"/>
      <c r="G69" s="19"/>
      <c r="H69" s="20"/>
      <c r="I69" s="20"/>
      <c r="J69" s="53"/>
      <c r="K69" s="169" t="e">
        <f>DATE(#REF!,LOOKUP(tblData2456789101112131415161718[[#This Row],[Date last contacted]],{"April",4;"August",8;"December",12;"February",2;"January",1;"July",7;"June",6;"March",3;"May",5;"November",11;"October",10;"September",9}),1)</f>
        <v>#REF!</v>
      </c>
      <c r="L69" s="170">
        <f>tblData2456789101112131415161718[[#This Row],[Projected Premium]]*tblData2456789101112131415161718[[#This Row],[Email]]</f>
        <v>0</v>
      </c>
    </row>
    <row r="70" spans="2:12" ht="16.2" x14ac:dyDescent="0.3">
      <c r="B70" s="18" t="s">
        <v>702</v>
      </c>
      <c r="C70" s="18" t="s">
        <v>703</v>
      </c>
      <c r="D70" s="18" t="s">
        <v>704</v>
      </c>
      <c r="E70" s="18" t="s">
        <v>705</v>
      </c>
      <c r="F70" s="18"/>
      <c r="G70" s="19"/>
      <c r="H70" s="20"/>
      <c r="I70" s="20"/>
      <c r="J70" s="53"/>
      <c r="K70" s="169" t="e">
        <f>DATE(#REF!,LOOKUP(tblData2456789101112131415161718[[#This Row],[Date last contacted]],{"April",4;"August",8;"December",12;"February",2;"January",1;"July",7;"June",6;"March",3;"May",5;"November",11;"October",10;"September",9}),1)</f>
        <v>#REF!</v>
      </c>
      <c r="L70" s="170">
        <f>tblData2456789101112131415161718[[#This Row],[Projected Premium]]*tblData2456789101112131415161718[[#This Row],[Email]]</f>
        <v>0</v>
      </c>
    </row>
    <row r="71" spans="2:12" ht="16.2" x14ac:dyDescent="0.3">
      <c r="B71" s="18"/>
      <c r="C71" s="18"/>
      <c r="D71" s="18"/>
      <c r="E71" s="18"/>
      <c r="F71" s="18"/>
      <c r="G71" s="19"/>
      <c r="H71" s="20"/>
      <c r="I71" s="20"/>
      <c r="J71" s="53"/>
      <c r="K71" s="169" t="e">
        <f>DATE(#REF!,LOOKUP(tblData2456789101112131415161718[[#This Row],[Date last contacted]],{"April",4;"August",8;"December",12;"February",2;"January",1;"July",7;"June",6;"March",3;"May",5;"November",11;"October",10;"September",9}),1)</f>
        <v>#REF!</v>
      </c>
      <c r="L71" s="170">
        <f>tblData2456789101112131415161718[[#This Row],[Projected Premium]]*tblData2456789101112131415161718[[#This Row],[Email]]</f>
        <v>0</v>
      </c>
    </row>
    <row r="72" spans="2:12" s="49" customFormat="1" ht="16.2" x14ac:dyDescent="0.3">
      <c r="B72" s="42" t="s">
        <v>706</v>
      </c>
      <c r="C72" s="42" t="s">
        <v>250</v>
      </c>
      <c r="D72" s="42" t="s">
        <v>564</v>
      </c>
      <c r="E72" s="42" t="s">
        <v>338</v>
      </c>
      <c r="F72" s="42">
        <v>1586</v>
      </c>
      <c r="G72" s="43"/>
      <c r="H72" s="60">
        <v>43340</v>
      </c>
      <c r="I72" s="45" t="s">
        <v>196</v>
      </c>
      <c r="J72" s="61"/>
      <c r="K72" s="171" t="e">
        <f>DATE(#REF!,LOOKUP(tblData2456789101112131415161718[[#This Row],[Date last contacted]],{"April",4;"August",8;"December",12;"February",2;"January",1;"July",7;"June",6;"March",3;"May",5;"November",11;"October",10;"September",9}),1)</f>
        <v>#REF!</v>
      </c>
      <c r="L72" s="172">
        <f>tblData2456789101112131415161718[[#This Row],[Projected Premium]]*tblData2456789101112131415161718[[#This Row],[Email]]</f>
        <v>0</v>
      </c>
    </row>
    <row r="73" spans="2:12" ht="16.2" x14ac:dyDescent="0.3">
      <c r="B73" s="18"/>
      <c r="C73" s="18"/>
      <c r="D73" s="18"/>
      <c r="E73" s="18"/>
      <c r="F73" s="18"/>
      <c r="G73" s="19"/>
      <c r="H73" s="20"/>
      <c r="I73" s="20"/>
      <c r="J73" s="53"/>
      <c r="K73" s="169" t="e">
        <f>DATE(#REF!,LOOKUP(tblData2456789101112131415161718[[#This Row],[Date last contacted]],{"April",4;"August",8;"December",12;"February",2;"January",1;"July",7;"June",6;"March",3;"May",5;"November",11;"October",10;"September",9}),1)</f>
        <v>#REF!</v>
      </c>
      <c r="L73" s="170">
        <f>tblData2456789101112131415161718[[#This Row],[Projected Premium]]*tblData2456789101112131415161718[[#This Row],[Email]]</f>
        <v>0</v>
      </c>
    </row>
    <row r="74" spans="2:12" ht="32.4" x14ac:dyDescent="0.3">
      <c r="B74" s="18" t="s">
        <v>707</v>
      </c>
      <c r="C74" s="18" t="s">
        <v>708</v>
      </c>
      <c r="D74" s="18" t="s">
        <v>80</v>
      </c>
      <c r="E74" s="18" t="s">
        <v>709</v>
      </c>
      <c r="F74" s="18">
        <v>12000</v>
      </c>
      <c r="G74" s="19"/>
      <c r="H74" s="21">
        <v>43339</v>
      </c>
      <c r="I74" s="20" t="s">
        <v>710</v>
      </c>
      <c r="J74" s="53"/>
      <c r="K74" s="169" t="e">
        <f>DATE(#REF!,LOOKUP(tblData2456789101112131415161718[[#This Row],[Date last contacted]],{"April",4;"August",8;"December",12;"February",2;"January",1;"July",7;"June",6;"March",3;"May",5;"November",11;"October",10;"September",9}),1)</f>
        <v>#REF!</v>
      </c>
      <c r="L74" s="170">
        <f>tblData2456789101112131415161718[[#This Row],[Projected Premium]]*tblData2456789101112131415161718[[#This Row],[Email]]</f>
        <v>0</v>
      </c>
    </row>
    <row r="75" spans="2:12" ht="16.2" x14ac:dyDescent="0.3">
      <c r="B75" s="18"/>
      <c r="C75" s="18"/>
      <c r="D75" s="18"/>
      <c r="E75" s="18"/>
      <c r="F75" s="18"/>
      <c r="G75" s="19"/>
      <c r="H75" s="20"/>
      <c r="I75" s="20"/>
      <c r="J75" s="53"/>
      <c r="K75" s="169" t="e">
        <f>DATE(#REF!,LOOKUP(tblData2456789101112131415161718[[#This Row],[Date last contacted]],{"April",4;"August",8;"December",12;"February",2;"January",1;"July",7;"June",6;"March",3;"May",5;"November",11;"October",10;"September",9}),1)</f>
        <v>#REF!</v>
      </c>
      <c r="L75" s="170">
        <f>tblData2456789101112131415161718[[#This Row],[Projected Premium]]*tblData2456789101112131415161718[[#This Row],[Email]]</f>
        <v>0</v>
      </c>
    </row>
    <row r="76" spans="2:12" s="49" customFormat="1" ht="16.2" x14ac:dyDescent="0.3">
      <c r="B76" s="42" t="s">
        <v>748</v>
      </c>
      <c r="C76" s="42" t="s">
        <v>473</v>
      </c>
      <c r="D76" s="42" t="s">
        <v>529</v>
      </c>
      <c r="E76" s="42" t="s">
        <v>20</v>
      </c>
      <c r="F76" s="42">
        <v>1125</v>
      </c>
      <c r="G76" s="43"/>
      <c r="H76" s="60">
        <v>43343</v>
      </c>
      <c r="I76" s="45" t="s">
        <v>196</v>
      </c>
      <c r="J76" s="61"/>
      <c r="K76" s="171" t="e">
        <f>DATE(#REF!,LOOKUP(tblData2456789101112131415161718[[#This Row],[Date last contacted]],{"April",4;"August",8;"December",12;"February",2;"January",1;"July",7;"June",6;"March",3;"May",5;"November",11;"October",10;"September",9}),1)</f>
        <v>#REF!</v>
      </c>
      <c r="L76" s="172">
        <f>tblData2456789101112131415161718[[#This Row],[Projected Premium]]*tblData2456789101112131415161718[[#This Row],[Email]]</f>
        <v>0</v>
      </c>
    </row>
    <row r="77" spans="2:12" ht="16.2" x14ac:dyDescent="0.3">
      <c r="B77" s="18"/>
      <c r="C77" s="18"/>
      <c r="D77" s="18"/>
      <c r="E77" s="18"/>
      <c r="F77" s="18"/>
      <c r="G77" s="19"/>
      <c r="H77" s="20"/>
      <c r="I77" s="20"/>
      <c r="J77" s="53"/>
      <c r="K77" s="169" t="e">
        <f>DATE(#REF!,LOOKUP(tblData2456789101112131415161718[[#This Row],[Date last contacted]],{"April",4;"August",8;"December",12;"February",2;"January",1;"July",7;"June",6;"March",3;"May",5;"November",11;"October",10;"September",9}),1)</f>
        <v>#REF!</v>
      </c>
      <c r="L77" s="170">
        <f>tblData2456789101112131415161718[[#This Row],[Projected Premium]]*tblData2456789101112131415161718[[#This Row],[Email]]</f>
        <v>0</v>
      </c>
    </row>
    <row r="78" spans="2:12" ht="16.2" x14ac:dyDescent="0.3">
      <c r="B78" s="8" t="s">
        <v>2</v>
      </c>
      <c r="C78" s="8"/>
      <c r="D78" s="8"/>
      <c r="E78" s="7"/>
      <c r="F78" s="7">
        <f>SUBTOTAL(109,tblData2456789101112131415161718[Projected Premium])</f>
        <v>360063</v>
      </c>
      <c r="G78" s="20"/>
      <c r="H78" s="8"/>
      <c r="I78" s="20"/>
      <c r="J78" s="8"/>
      <c r="K78" s="12"/>
      <c r="L78" s="12"/>
    </row>
    <row r="79" spans="2:12" ht="16.2" x14ac:dyDescent="0.3">
      <c r="B79" s="136"/>
      <c r="C79" s="136"/>
      <c r="D79" s="136"/>
      <c r="E79" s="136"/>
      <c r="F79" s="136"/>
      <c r="G79" s="115"/>
      <c r="H79" s="136"/>
      <c r="I79" s="115"/>
      <c r="J79" s="136"/>
      <c r="K79" s="136"/>
      <c r="L79"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286F9-ED6A-40EF-AA53-D5E127A02D9F}">
  <sheetPr>
    <tabColor theme="4"/>
    <pageSetUpPr autoPageBreaks="0" fitToPage="1"/>
  </sheetPr>
  <dimension ref="B1:L75"/>
  <sheetViews>
    <sheetView showGridLines="0" topLeftCell="A46" workbookViewId="0">
      <selection activeCell="D56" sqref="D56"/>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ht="16.2" x14ac:dyDescent="0.3">
      <c r="B9" s="18"/>
      <c r="C9" s="18"/>
      <c r="D9" s="18"/>
      <c r="E9" s="18"/>
      <c r="F9" s="18"/>
      <c r="G9" s="19"/>
      <c r="H9" s="20"/>
      <c r="I9" s="20"/>
      <c r="J9" s="53"/>
      <c r="K9" s="169" t="e">
        <f>DATE(#REF!,LOOKUP(tblData245678910111213141516171819[[#This Row],[Date last contacted]],{"April",4;"August",8;"December",12;"February",2;"January",1;"July",7;"June",6;"March",3;"May",5;"November",11;"October",10;"September",9}),1)</f>
        <v>#REF!</v>
      </c>
      <c r="L9" s="170">
        <f>tblData245678910111213141516171819[[#This Row],[Projected Premium]]*tblData245678910111213141516171819[[#This Row],[Email]]</f>
        <v>0</v>
      </c>
    </row>
    <row r="10" spans="2:12" ht="64.8" x14ac:dyDescent="0.3">
      <c r="B10" s="18" t="s">
        <v>584</v>
      </c>
      <c r="C10" s="18" t="s">
        <v>585</v>
      </c>
      <c r="D10" s="18" t="s">
        <v>586</v>
      </c>
      <c r="E10" s="18" t="s">
        <v>587</v>
      </c>
      <c r="F10" s="18">
        <v>8000</v>
      </c>
      <c r="G10" s="19"/>
      <c r="H10" s="21">
        <v>43325</v>
      </c>
      <c r="I10" s="20" t="s">
        <v>682</v>
      </c>
      <c r="J10" s="53" t="s">
        <v>678</v>
      </c>
      <c r="K10" s="169" t="s">
        <v>681</v>
      </c>
      <c r="L10" s="170" t="e">
        <f>tblData245678910111213141516171819[[#This Row],[Projected Premium]]*tblData245678910111213141516171819[[#This Row],[Email]]</f>
        <v>#VALUE!</v>
      </c>
    </row>
    <row r="11" spans="2:12" ht="16.2" x14ac:dyDescent="0.3">
      <c r="B11" s="18"/>
      <c r="C11" s="18"/>
      <c r="D11" s="18"/>
      <c r="E11" s="18"/>
      <c r="F11" s="18"/>
      <c r="G11" s="19"/>
      <c r="H11" s="20"/>
      <c r="I11" s="20"/>
      <c r="J11" s="53"/>
      <c r="K11" s="169" t="e">
        <f>DATE(#REF!,LOOKUP(tblData245678910111213141516171819[[#This Row],[Date last contacted]],{"April",4;"August",8;"December",12;"February",2;"January",1;"July",7;"June",6;"March",3;"May",5;"November",11;"October",10;"September",9}),1)</f>
        <v>#REF!</v>
      </c>
      <c r="L11" s="170">
        <f>tblData245678910111213141516171819[[#This Row],[Projected Premium]]*tblData245678910111213141516171819[[#This Row],[Email]]</f>
        <v>0</v>
      </c>
    </row>
    <row r="12" spans="2:12" ht="16.2" x14ac:dyDescent="0.3">
      <c r="B12" s="18" t="s">
        <v>589</v>
      </c>
      <c r="C12" s="18" t="s">
        <v>590</v>
      </c>
      <c r="D12" s="18" t="s">
        <v>80</v>
      </c>
      <c r="E12" s="18" t="s">
        <v>591</v>
      </c>
      <c r="F12" s="18">
        <v>75000</v>
      </c>
      <c r="G12" s="19"/>
      <c r="H12" s="21">
        <v>43357</v>
      </c>
      <c r="I12" s="20" t="s">
        <v>769</v>
      </c>
      <c r="J12" s="53"/>
      <c r="K12" s="169" t="e">
        <f>DATE(#REF!,LOOKUP(tblData245678910111213141516171819[[#This Row],[Date last contacted]],{"April",4;"August",8;"December",12;"February",2;"January",1;"July",7;"June",6;"March",3;"May",5;"November",11;"October",10;"September",9}),1)</f>
        <v>#REF!</v>
      </c>
      <c r="L12" s="170">
        <f>tblData245678910111213141516171819[[#This Row],[Projected Premium]]*tblData245678910111213141516171819[[#This Row],[Email]]</f>
        <v>0</v>
      </c>
    </row>
    <row r="13" spans="2:12" ht="16.2" x14ac:dyDescent="0.3">
      <c r="B13" s="18"/>
      <c r="C13" s="18"/>
      <c r="D13" s="18"/>
      <c r="E13" s="18"/>
      <c r="F13" s="18"/>
      <c r="G13" s="19"/>
      <c r="H13" s="20"/>
      <c r="I13" s="20"/>
      <c r="J13" s="53"/>
      <c r="K13" s="169" t="e">
        <f>DATE(#REF!,LOOKUP(tblData245678910111213141516171819[[#This Row],[Date last contacted]],{"April",4;"August",8;"December",12;"February",2;"January",1;"July",7;"June",6;"March",3;"May",5;"November",11;"October",10;"September",9}),1)</f>
        <v>#REF!</v>
      </c>
      <c r="L13" s="170">
        <f>tblData245678910111213141516171819[[#This Row],[Projected Premium]]*tblData245678910111213141516171819[[#This Row],[Email]]</f>
        <v>0</v>
      </c>
    </row>
    <row r="14" spans="2:12" s="40" customFormat="1" ht="32.4" x14ac:dyDescent="0.3">
      <c r="B14" s="33" t="s">
        <v>595</v>
      </c>
      <c r="C14" s="33" t="s">
        <v>487</v>
      </c>
      <c r="D14" s="33" t="s">
        <v>80</v>
      </c>
      <c r="E14" s="33" t="s">
        <v>338</v>
      </c>
      <c r="F14" s="33">
        <v>1852</v>
      </c>
      <c r="G14" s="34"/>
      <c r="H14" s="56">
        <v>43349</v>
      </c>
      <c r="I14" s="36" t="s">
        <v>757</v>
      </c>
      <c r="J14" s="57"/>
      <c r="K14" s="177" t="e">
        <f>DATE(#REF!,LOOKUP(tblData245678910111213141516171819[[#This Row],[Date last contacted]],{"April",4;"August",8;"December",12;"February",2;"January",1;"July",7;"June",6;"March",3;"May",5;"November",11;"October",10;"September",9}),1)</f>
        <v>#REF!</v>
      </c>
      <c r="L14" s="178">
        <f>tblData245678910111213141516171819[[#This Row],[Projected Premium]]*tblData245678910111213141516171819[[#This Row],[Email]]</f>
        <v>0</v>
      </c>
    </row>
    <row r="15" spans="2:12" s="40" customFormat="1" ht="16.2" x14ac:dyDescent="0.3">
      <c r="B15" s="33"/>
      <c r="C15" s="33"/>
      <c r="D15" s="33"/>
      <c r="E15" s="33"/>
      <c r="F15" s="33"/>
      <c r="G15" s="34"/>
      <c r="H15" s="36"/>
      <c r="I15" s="36"/>
      <c r="J15" s="57"/>
      <c r="K15" s="177" t="e">
        <f>DATE(#REF!,LOOKUP(tblData245678910111213141516171819[[#This Row],[Date last contacted]],{"April",4;"August",8;"December",12;"February",2;"January",1;"July",7;"June",6;"March",3;"May",5;"November",11;"October",10;"September",9}),1)</f>
        <v>#REF!</v>
      </c>
      <c r="L15" s="178">
        <f>tblData245678910111213141516171819[[#This Row],[Projected Premium]]*tblData245678910111213141516171819[[#This Row],[Email]]</f>
        <v>0</v>
      </c>
    </row>
    <row r="16" spans="2:12" s="40" customFormat="1" ht="32.4" x14ac:dyDescent="0.3">
      <c r="B16" s="33" t="s">
        <v>595</v>
      </c>
      <c r="C16" s="33" t="s">
        <v>487</v>
      </c>
      <c r="D16" s="33" t="s">
        <v>80</v>
      </c>
      <c r="E16" s="33" t="s">
        <v>84</v>
      </c>
      <c r="F16" s="33">
        <v>3500</v>
      </c>
      <c r="G16" s="34"/>
      <c r="H16" s="56">
        <v>43349</v>
      </c>
      <c r="I16" s="36" t="s">
        <v>757</v>
      </c>
      <c r="J16" s="57"/>
      <c r="K16" s="177" t="e">
        <f>DATE(#REF!,LOOKUP(tblData245678910111213141516171819[[#This Row],[Date last contacted]],{"April",4;"August",8;"December",12;"February",2;"January",1;"July",7;"June",6;"March",3;"May",5;"November",11;"October",10;"September",9}),1)</f>
        <v>#REF!</v>
      </c>
      <c r="L16" s="178">
        <f>tblData245678910111213141516171819[[#This Row],[Projected Premium]]*tblData245678910111213141516171819[[#This Row],[Email]]</f>
        <v>0</v>
      </c>
    </row>
    <row r="17" spans="2:12" ht="16.2" x14ac:dyDescent="0.3">
      <c r="B17" s="18"/>
      <c r="C17" s="18"/>
      <c r="D17" s="18"/>
      <c r="E17" s="18"/>
      <c r="F17" s="18"/>
      <c r="G17" s="19"/>
      <c r="H17" s="20"/>
      <c r="I17" s="20"/>
      <c r="J17" s="53"/>
      <c r="K17" s="169" t="e">
        <f>DATE(#REF!,LOOKUP(tblData245678910111213141516171819[[#This Row],[Date last contacted]],{"April",4;"August",8;"December",12;"February",2;"January",1;"July",7;"June",6;"March",3;"May",5;"November",11;"October",10;"September",9}),1)</f>
        <v>#REF!</v>
      </c>
      <c r="L17" s="170">
        <f>tblData245678910111213141516171819[[#This Row],[Projected Premium]]*tblData245678910111213141516171819[[#This Row],[Email]]</f>
        <v>0</v>
      </c>
    </row>
    <row r="18" spans="2:12" ht="16.2" x14ac:dyDescent="0.3">
      <c r="B18" s="18"/>
      <c r="C18" s="18"/>
      <c r="D18" s="18"/>
      <c r="E18" s="18"/>
      <c r="F18" s="18"/>
      <c r="G18" s="19"/>
      <c r="H18" s="20"/>
      <c r="I18" s="20"/>
      <c r="J18" s="53"/>
      <c r="K18" s="169" t="e">
        <f>DATE(#REF!,LOOKUP(tblData245678910111213141516171819[[#This Row],[Date last contacted]],{"April",4;"August",8;"December",12;"February",2;"January",1;"July",7;"June",6;"March",3;"May",5;"November",11;"October",10;"September",9}),1)</f>
        <v>#REF!</v>
      </c>
      <c r="L18" s="170">
        <f>tblData245678910111213141516171819[[#This Row],[Projected Premium]]*tblData245678910111213141516171819[[#This Row],[Email]]</f>
        <v>0</v>
      </c>
    </row>
    <row r="19" spans="2:12" ht="16.2" x14ac:dyDescent="0.3">
      <c r="B19" s="18" t="s">
        <v>608</v>
      </c>
      <c r="C19" s="18" t="s">
        <v>609</v>
      </c>
      <c r="D19" s="18" t="s">
        <v>80</v>
      </c>
      <c r="E19" s="18" t="s">
        <v>399</v>
      </c>
      <c r="F19" s="18">
        <v>4000</v>
      </c>
      <c r="G19" s="19"/>
      <c r="H19" s="20"/>
      <c r="I19" s="20"/>
      <c r="J19" s="53"/>
      <c r="K19" s="169" t="e">
        <f>DATE(#REF!,LOOKUP(tblData245678910111213141516171819[[#This Row],[Date last contacted]],{"April",4;"August",8;"December",12;"February",2;"January",1;"July",7;"June",6;"March",3;"May",5;"November",11;"October",10;"September",9}),1)</f>
        <v>#REF!</v>
      </c>
      <c r="L19" s="170">
        <f>tblData245678910111213141516171819[[#This Row],[Projected Premium]]*tblData245678910111213141516171819[[#This Row],[Email]]</f>
        <v>0</v>
      </c>
    </row>
    <row r="20" spans="2:12" ht="16.2" x14ac:dyDescent="0.3">
      <c r="B20" s="18"/>
      <c r="C20" s="18"/>
      <c r="D20" s="18"/>
      <c r="E20" s="18"/>
      <c r="F20" s="18"/>
      <c r="G20" s="19"/>
      <c r="H20" s="20"/>
      <c r="I20" s="20"/>
      <c r="J20" s="53"/>
      <c r="K20" s="169" t="e">
        <f>DATE(#REF!,LOOKUP(tblData245678910111213141516171819[[#This Row],[Date last contacted]],{"April",4;"August",8;"December",12;"February",2;"January",1;"July",7;"June",6;"March",3;"May",5;"November",11;"October",10;"September",9}),1)</f>
        <v>#REF!</v>
      </c>
      <c r="L20" s="170">
        <f>tblData245678910111213141516171819[[#This Row],[Projected Premium]]*tblData245678910111213141516171819[[#This Row],[Email]]</f>
        <v>0</v>
      </c>
    </row>
    <row r="21" spans="2:12" ht="16.2" x14ac:dyDescent="0.3">
      <c r="B21" s="18"/>
      <c r="C21" s="18"/>
      <c r="D21" s="18"/>
      <c r="E21" s="18"/>
      <c r="F21" s="18"/>
      <c r="G21" s="19"/>
      <c r="H21" s="20"/>
      <c r="I21" s="20"/>
      <c r="J21" s="53"/>
      <c r="K21" s="169" t="e">
        <f>DATE(#REF!,LOOKUP(tblData245678910111213141516171819[[#This Row],[Date last contacted]],{"April",4;"August",8;"December",12;"February",2;"January",1;"July",7;"June",6;"March",3;"May",5;"November",11;"October",10;"September",9}),1)</f>
        <v>#REF!</v>
      </c>
      <c r="L21" s="170">
        <f>tblData245678910111213141516171819[[#This Row],[Projected Premium]]*tblData245678910111213141516171819[[#This Row],[Email]]</f>
        <v>0</v>
      </c>
    </row>
    <row r="22" spans="2:12" ht="16.2" x14ac:dyDescent="0.3">
      <c r="B22" s="18"/>
      <c r="C22" s="18"/>
      <c r="D22" s="18"/>
      <c r="E22" s="18"/>
      <c r="F22" s="18"/>
      <c r="G22" s="19"/>
      <c r="H22" s="20"/>
      <c r="I22" s="20"/>
      <c r="J22" s="53"/>
      <c r="K22" s="169" t="e">
        <f>DATE(#REF!,LOOKUP(tblData245678910111213141516171819[[#This Row],[Date last contacted]],{"April",4;"August",8;"December",12;"February",2;"January",1;"July",7;"June",6;"March",3;"May",5;"November",11;"October",10;"September",9}),1)</f>
        <v>#REF!</v>
      </c>
      <c r="L22" s="170">
        <f>tblData245678910111213141516171819[[#This Row],[Projected Premium]]*tblData245678910111213141516171819[[#This Row],[Email]]</f>
        <v>0</v>
      </c>
    </row>
    <row r="23" spans="2:12" ht="32.4" x14ac:dyDescent="0.3">
      <c r="B23" s="18" t="s">
        <v>636</v>
      </c>
      <c r="C23" s="18" t="s">
        <v>637</v>
      </c>
      <c r="D23" s="18" t="s">
        <v>638</v>
      </c>
      <c r="E23" s="18" t="s">
        <v>640</v>
      </c>
      <c r="F23" s="18">
        <v>9000</v>
      </c>
      <c r="G23" s="19"/>
      <c r="H23" s="21">
        <v>43340</v>
      </c>
      <c r="I23" s="20" t="s">
        <v>342</v>
      </c>
      <c r="J23" s="53"/>
      <c r="K23" s="169" t="e">
        <f>DATE(#REF!,LOOKUP(tblData245678910111213141516171819[[#This Row],[Date last contacted]],{"April",4;"August",8;"December",12;"February",2;"January",1;"July",7;"June",6;"March",3;"May",5;"November",11;"October",10;"September",9}),1)</f>
        <v>#REF!</v>
      </c>
      <c r="L23" s="170">
        <f>tblData245678910111213141516171819[[#This Row],[Projected Premium]]*tblData245678910111213141516171819[[#This Row],[Email]]</f>
        <v>0</v>
      </c>
    </row>
    <row r="24" spans="2:12" ht="16.2" x14ac:dyDescent="0.3">
      <c r="B24" s="18"/>
      <c r="C24" s="18"/>
      <c r="D24" s="18"/>
      <c r="E24" s="18"/>
      <c r="F24" s="18"/>
      <c r="G24" s="19"/>
      <c r="H24" s="20"/>
      <c r="I24" s="20"/>
      <c r="J24" s="53"/>
      <c r="K24" s="169" t="e">
        <f>DATE(#REF!,LOOKUP(tblData245678910111213141516171819[[#This Row],[Date last contacted]],{"April",4;"August",8;"December",12;"February",2;"January",1;"July",7;"June",6;"March",3;"May",5;"November",11;"October",10;"September",9}),1)</f>
        <v>#REF!</v>
      </c>
      <c r="L24" s="170">
        <f>tblData245678910111213141516171819[[#This Row],[Projected Premium]]*tblData245678910111213141516171819[[#This Row],[Email]]</f>
        <v>0</v>
      </c>
    </row>
    <row r="25" spans="2:12" ht="32.4" x14ac:dyDescent="0.3">
      <c r="B25" s="18" t="s">
        <v>641</v>
      </c>
      <c r="C25" s="18" t="s">
        <v>642</v>
      </c>
      <c r="D25" s="18" t="s">
        <v>638</v>
      </c>
      <c r="E25" s="18" t="s">
        <v>643</v>
      </c>
      <c r="F25" s="18">
        <v>43000</v>
      </c>
      <c r="G25" s="19"/>
      <c r="H25" s="21">
        <v>43357</v>
      </c>
      <c r="I25" s="20" t="s">
        <v>697</v>
      </c>
      <c r="J25" s="53"/>
      <c r="K25" s="169" t="e">
        <f>DATE(#REF!,LOOKUP(tblData245678910111213141516171819[[#This Row],[Date last contacted]],{"April",4;"August",8;"December",12;"February",2;"January",1;"July",7;"June",6;"March",3;"May",5;"November",11;"October",10;"September",9}),1)</f>
        <v>#REF!</v>
      </c>
      <c r="L25" s="170">
        <f>tblData245678910111213141516171819[[#This Row],[Projected Premium]]*tblData245678910111213141516171819[[#This Row],[Email]]</f>
        <v>0</v>
      </c>
    </row>
    <row r="26" spans="2:12" ht="16.2" x14ac:dyDescent="0.3">
      <c r="B26" s="18"/>
      <c r="C26" s="18"/>
      <c r="D26" s="18"/>
      <c r="E26" s="18"/>
      <c r="F26" s="18"/>
      <c r="G26" s="19"/>
      <c r="H26" s="20"/>
      <c r="I26" s="20"/>
      <c r="J26" s="53"/>
      <c r="K26" s="169" t="e">
        <f>DATE(#REF!,LOOKUP(tblData245678910111213141516171819[[#This Row],[Date last contacted]],{"April",4;"August",8;"December",12;"February",2;"January",1;"July",7;"June",6;"March",3;"May",5;"November",11;"October",10;"September",9}),1)</f>
        <v>#REF!</v>
      </c>
      <c r="L26" s="170">
        <f>tblData245678910111213141516171819[[#This Row],[Projected Premium]]*tblData245678910111213141516171819[[#This Row],[Email]]</f>
        <v>0</v>
      </c>
    </row>
    <row r="27" spans="2:12" ht="16.2" x14ac:dyDescent="0.3">
      <c r="B27" s="18" t="s">
        <v>645</v>
      </c>
      <c r="C27" s="18" t="s">
        <v>646</v>
      </c>
      <c r="D27" s="18" t="s">
        <v>80</v>
      </c>
      <c r="E27" s="18" t="s">
        <v>648</v>
      </c>
      <c r="F27" s="18">
        <v>5000</v>
      </c>
      <c r="G27" s="19"/>
      <c r="H27" s="21">
        <v>43340</v>
      </c>
      <c r="I27" s="20" t="s">
        <v>372</v>
      </c>
      <c r="J27" s="53"/>
      <c r="K27" s="169" t="e">
        <f>DATE(#REF!,LOOKUP(tblData245678910111213141516171819[[#This Row],[Date last contacted]],{"April",4;"August",8;"December",12;"February",2;"January",1;"July",7;"June",6;"March",3;"May",5;"November",11;"October",10;"September",9}),1)</f>
        <v>#REF!</v>
      </c>
      <c r="L27" s="170">
        <f>tblData245678910111213141516171819[[#This Row],[Projected Premium]]*tblData245678910111213141516171819[[#This Row],[Email]]</f>
        <v>0</v>
      </c>
    </row>
    <row r="28" spans="2:12" ht="16.2" x14ac:dyDescent="0.3">
      <c r="B28" s="18"/>
      <c r="C28" s="18"/>
      <c r="D28" s="18"/>
      <c r="E28" s="18"/>
      <c r="F28" s="18"/>
      <c r="G28" s="19"/>
      <c r="H28" s="20"/>
      <c r="I28" s="20"/>
      <c r="J28" s="53"/>
      <c r="K28" s="169" t="e">
        <f>DATE(#REF!,LOOKUP(tblData245678910111213141516171819[[#This Row],[Date last contacted]],{"April",4;"August",8;"December",12;"February",2;"January",1;"July",7;"June",6;"March",3;"May",5;"November",11;"October",10;"September",9}),1)</f>
        <v>#REF!</v>
      </c>
      <c r="L28" s="170">
        <f>tblData245678910111213141516171819[[#This Row],[Projected Premium]]*tblData245678910111213141516171819[[#This Row],[Email]]</f>
        <v>0</v>
      </c>
    </row>
    <row r="29" spans="2:12" ht="16.2" x14ac:dyDescent="0.3">
      <c r="B29" s="18" t="s">
        <v>647</v>
      </c>
      <c r="C29" s="18" t="s">
        <v>609</v>
      </c>
      <c r="D29" s="18" t="s">
        <v>80</v>
      </c>
      <c r="E29" s="18" t="s">
        <v>110</v>
      </c>
      <c r="F29" s="18">
        <v>1200</v>
      </c>
      <c r="G29" s="19"/>
      <c r="H29" s="20"/>
      <c r="I29" s="20"/>
      <c r="J29" s="53"/>
      <c r="K29" s="169" t="e">
        <f>DATE(#REF!,LOOKUP(tblData245678910111213141516171819[[#This Row],[Date last contacted]],{"April",4;"August",8;"December",12;"February",2;"January",1;"July",7;"June",6;"March",3;"May",5;"November",11;"October",10;"September",9}),1)</f>
        <v>#REF!</v>
      </c>
      <c r="L29" s="170">
        <f>tblData245678910111213141516171819[[#This Row],[Projected Premium]]*tblData245678910111213141516171819[[#This Row],[Email]]</f>
        <v>0</v>
      </c>
    </row>
    <row r="30" spans="2:12" ht="16.2" x14ac:dyDescent="0.3">
      <c r="B30" s="18"/>
      <c r="C30" s="18"/>
      <c r="D30" s="18"/>
      <c r="E30" s="18"/>
      <c r="F30" s="18"/>
      <c r="G30" s="19"/>
      <c r="H30" s="20"/>
      <c r="I30" s="20"/>
      <c r="J30" s="53"/>
      <c r="K30" s="169" t="e">
        <f>DATE(#REF!,LOOKUP(tblData245678910111213141516171819[[#This Row],[Date last contacted]],{"April",4;"August",8;"December",12;"February",2;"January",1;"July",7;"June",6;"March",3;"May",5;"November",11;"October",10;"September",9}),1)</f>
        <v>#REF!</v>
      </c>
      <c r="L30" s="170">
        <f>tblData245678910111213141516171819[[#This Row],[Projected Premium]]*tblData245678910111213141516171819[[#This Row],[Email]]</f>
        <v>0</v>
      </c>
    </row>
    <row r="31" spans="2:12" ht="16.2" x14ac:dyDescent="0.3">
      <c r="B31" s="18"/>
      <c r="C31" s="18"/>
      <c r="D31" s="18"/>
      <c r="E31" s="18"/>
      <c r="F31" s="18"/>
      <c r="G31" s="19"/>
      <c r="H31" s="20"/>
      <c r="I31" s="20"/>
      <c r="J31" s="53"/>
      <c r="K31" s="169" t="e">
        <f>DATE(#REF!,LOOKUP(tblData245678910111213141516171819[[#This Row],[Date last contacted]],{"April",4;"August",8;"December",12;"February",2;"January",1;"July",7;"June",6;"March",3;"May",5;"November",11;"October",10;"September",9}),1)</f>
        <v>#REF!</v>
      </c>
      <c r="L31" s="170">
        <f>tblData245678910111213141516171819[[#This Row],[Projected Premium]]*tblData245678910111213141516171819[[#This Row],[Email]]</f>
        <v>0</v>
      </c>
    </row>
    <row r="32" spans="2:12" ht="32.4" x14ac:dyDescent="0.3">
      <c r="B32" s="18" t="s">
        <v>654</v>
      </c>
      <c r="C32" s="18" t="s">
        <v>655</v>
      </c>
      <c r="D32" s="18" t="s">
        <v>98</v>
      </c>
      <c r="E32" s="18" t="s">
        <v>475</v>
      </c>
      <c r="F32" s="18">
        <v>6000</v>
      </c>
      <c r="G32" s="19"/>
      <c r="H32" s="21">
        <v>43356</v>
      </c>
      <c r="I32" s="20" t="s">
        <v>768</v>
      </c>
      <c r="J32" s="53"/>
      <c r="K32" s="169" t="e">
        <f>DATE(#REF!,LOOKUP(tblData245678910111213141516171819[[#This Row],[Date last contacted]],{"April",4;"August",8;"December",12;"February",2;"January",1;"July",7;"June",6;"March",3;"May",5;"November",11;"October",10;"September",9}),1)</f>
        <v>#REF!</v>
      </c>
      <c r="L32" s="170">
        <f>tblData245678910111213141516171819[[#This Row],[Projected Premium]]*tblData245678910111213141516171819[[#This Row],[Email]]</f>
        <v>0</v>
      </c>
    </row>
    <row r="33" spans="2:12" ht="16.2" x14ac:dyDescent="0.3">
      <c r="B33" s="18"/>
      <c r="C33" s="18"/>
      <c r="D33" s="18"/>
      <c r="E33" s="18"/>
      <c r="F33" s="18"/>
      <c r="G33" s="19"/>
      <c r="H33" s="20"/>
      <c r="I33" s="20"/>
      <c r="J33" s="53"/>
      <c r="K33" s="169" t="e">
        <f>DATE(#REF!,LOOKUP(tblData245678910111213141516171819[[#This Row],[Date last contacted]],{"April",4;"August",8;"December",12;"February",2;"January",1;"July",7;"June",6;"March",3;"May",5;"November",11;"October",10;"September",9}),1)</f>
        <v>#REF!</v>
      </c>
      <c r="L33" s="170">
        <f>tblData245678910111213141516171819[[#This Row],[Projected Premium]]*tblData245678910111213141516171819[[#This Row],[Email]]</f>
        <v>0</v>
      </c>
    </row>
    <row r="34" spans="2:12" ht="16.2" x14ac:dyDescent="0.3">
      <c r="B34" s="18"/>
      <c r="C34" s="18"/>
      <c r="D34" s="18"/>
      <c r="E34" s="18"/>
      <c r="F34" s="18"/>
      <c r="G34" s="19"/>
      <c r="H34" s="20"/>
      <c r="I34" s="20"/>
      <c r="J34" s="53"/>
      <c r="K34" s="169" t="e">
        <f>DATE(#REF!,LOOKUP(tblData245678910111213141516171819[[#This Row],[Date last contacted]],{"April",4;"August",8;"December",12;"February",2;"January",1;"July",7;"June",6;"March",3;"May",5;"November",11;"October",10;"September",9}),1)</f>
        <v>#REF!</v>
      </c>
      <c r="L34" s="170">
        <f>tblData245678910111213141516171819[[#This Row],[Projected Premium]]*tblData245678910111213141516171819[[#This Row],[Email]]</f>
        <v>0</v>
      </c>
    </row>
    <row r="35" spans="2:12" ht="32.4" x14ac:dyDescent="0.3">
      <c r="B35" s="18" t="s">
        <v>659</v>
      </c>
      <c r="C35" s="18" t="s">
        <v>295</v>
      </c>
      <c r="D35" s="18" t="s">
        <v>80</v>
      </c>
      <c r="E35" s="18" t="s">
        <v>660</v>
      </c>
      <c r="F35" s="18">
        <v>3000</v>
      </c>
      <c r="G35" s="19"/>
      <c r="H35" s="21">
        <v>43341</v>
      </c>
      <c r="I35" s="20" t="s">
        <v>515</v>
      </c>
      <c r="J35" s="53"/>
      <c r="K35" s="169" t="e">
        <f>DATE(#REF!,LOOKUP(tblData245678910111213141516171819[[#This Row],[Date last contacted]],{"April",4;"August",8;"December",12;"February",2;"January",1;"July",7;"June",6;"March",3;"May",5;"November",11;"October",10;"September",9}),1)</f>
        <v>#REF!</v>
      </c>
      <c r="L35" s="170">
        <f>tblData245678910111213141516171819[[#This Row],[Projected Premium]]*tblData245678910111213141516171819[[#This Row],[Email]]</f>
        <v>0</v>
      </c>
    </row>
    <row r="36" spans="2:12" ht="16.2" x14ac:dyDescent="0.3">
      <c r="B36" s="18"/>
      <c r="C36" s="18"/>
      <c r="D36" s="18"/>
      <c r="E36" s="18"/>
      <c r="F36" s="18"/>
      <c r="G36" s="19"/>
      <c r="H36" s="20"/>
      <c r="I36" s="20"/>
      <c r="J36" s="53"/>
      <c r="K36" s="169" t="e">
        <f>DATE(#REF!,LOOKUP(tblData245678910111213141516171819[[#This Row],[Date last contacted]],{"April",4;"August",8;"December",12;"February",2;"January",1;"July",7;"June",6;"March",3;"May",5;"November",11;"October",10;"September",9}),1)</f>
        <v>#REF!</v>
      </c>
      <c r="L36" s="170">
        <f>tblData245678910111213141516171819[[#This Row],[Projected Premium]]*tblData245678910111213141516171819[[#This Row],[Email]]</f>
        <v>0</v>
      </c>
    </row>
    <row r="37" spans="2:12" s="49" customFormat="1" ht="16.2" x14ac:dyDescent="0.3">
      <c r="B37" s="42" t="s">
        <v>661</v>
      </c>
      <c r="C37" s="42" t="s">
        <v>662</v>
      </c>
      <c r="D37" s="42" t="s">
        <v>395</v>
      </c>
      <c r="E37" s="42" t="s">
        <v>663</v>
      </c>
      <c r="F37" s="42">
        <v>5000</v>
      </c>
      <c r="G37" s="43"/>
      <c r="H37" s="60">
        <v>43368</v>
      </c>
      <c r="I37" s="45" t="s">
        <v>196</v>
      </c>
      <c r="J37" s="61"/>
      <c r="K37" s="171" t="e">
        <f>DATE(#REF!,LOOKUP(tblData245678910111213141516171819[[#This Row],[Date last contacted]],{"April",4;"August",8;"December",12;"February",2;"January",1;"July",7;"June",6;"March",3;"May",5;"November",11;"October",10;"September",9}),1)</f>
        <v>#REF!</v>
      </c>
      <c r="L37" s="172">
        <f>tblData245678910111213141516171819[[#This Row],[Projected Premium]]*tblData245678910111213141516171819[[#This Row],[Email]]</f>
        <v>0</v>
      </c>
    </row>
    <row r="38" spans="2:12" ht="16.2" x14ac:dyDescent="0.3">
      <c r="B38" s="18"/>
      <c r="C38" s="18"/>
      <c r="D38" s="18"/>
      <c r="E38" s="18"/>
      <c r="F38" s="18"/>
      <c r="G38" s="19"/>
      <c r="H38" s="20"/>
      <c r="I38" s="20"/>
      <c r="J38" s="53"/>
      <c r="K38" s="169" t="e">
        <f>DATE(#REF!,LOOKUP(tblData245678910111213141516171819[[#This Row],[Date last contacted]],{"April",4;"August",8;"December",12;"February",2;"January",1;"July",7;"June",6;"March",3;"May",5;"November",11;"October",10;"September",9}),1)</f>
        <v>#REF!</v>
      </c>
      <c r="L38" s="170">
        <f>tblData245678910111213141516171819[[#This Row],[Projected Premium]]*tblData245678910111213141516171819[[#This Row],[Email]]</f>
        <v>0</v>
      </c>
    </row>
    <row r="39" spans="2:12" s="165" customFormat="1" ht="16.2" x14ac:dyDescent="0.3">
      <c r="B39" s="158"/>
      <c r="C39" s="158"/>
      <c r="D39" s="158"/>
      <c r="E39" s="158"/>
      <c r="F39" s="158"/>
      <c r="G39" s="159"/>
      <c r="H39" s="20"/>
      <c r="I39" s="20"/>
      <c r="J39" s="53"/>
      <c r="K39" s="175" t="e">
        <f>DATE(#REF!,LOOKUP(tblData245678910111213141516171819[[#This Row],[Date last contacted]],{"April",4;"August",8;"December",12;"February",2;"January",1;"July",7;"June",6;"March",3;"May",5;"November",11;"October",10;"September",9}),1)</f>
        <v>#REF!</v>
      </c>
      <c r="L39" s="170">
        <f>tblData245678910111213141516171819[[#This Row],[Projected Premium]]*tblData245678910111213141516171819[[#This Row],[Email]]</f>
        <v>0</v>
      </c>
    </row>
    <row r="40" spans="2:12" s="165" customFormat="1" ht="48.6" x14ac:dyDescent="0.3">
      <c r="B40" s="158" t="s">
        <v>667</v>
      </c>
      <c r="C40" s="158" t="s">
        <v>667</v>
      </c>
      <c r="D40" s="158" t="s">
        <v>668</v>
      </c>
      <c r="E40" s="158" t="s">
        <v>669</v>
      </c>
      <c r="F40" s="158">
        <v>8000</v>
      </c>
      <c r="G40" s="159"/>
      <c r="H40" s="21">
        <v>43321</v>
      </c>
      <c r="I40" s="20" t="s">
        <v>670</v>
      </c>
      <c r="J40" s="53"/>
      <c r="K40" s="175" t="e">
        <f>DATE(#REF!,LOOKUP(tblData245678910111213141516171819[[#This Row],[Date last contacted]],{"April",4;"August",8;"December",12;"February",2;"January",1;"July",7;"June",6;"March",3;"May",5;"November",11;"October",10;"September",9}),1)</f>
        <v>#REF!</v>
      </c>
      <c r="L40" s="170">
        <f>tblData245678910111213141516171819[[#This Row],[Projected Premium]]*tblData245678910111213141516171819[[#This Row],[Email]]</f>
        <v>0</v>
      </c>
    </row>
    <row r="41" spans="2:12" s="165" customFormat="1" ht="16.2" x14ac:dyDescent="0.3">
      <c r="B41" s="158"/>
      <c r="C41" s="158"/>
      <c r="D41" s="158"/>
      <c r="E41" s="158"/>
      <c r="F41" s="158"/>
      <c r="G41" s="159"/>
      <c r="H41" s="20"/>
      <c r="I41" s="20"/>
      <c r="J41" s="53"/>
      <c r="K41" s="175" t="e">
        <f>DATE(#REF!,LOOKUP(tblData245678910111213141516171819[[#This Row],[Date last contacted]],{"April",4;"August",8;"December",12;"February",2;"January",1;"July",7;"June",6;"March",3;"May",5;"November",11;"October",10;"September",9}),1)</f>
        <v>#REF!</v>
      </c>
      <c r="L41" s="170">
        <f>tblData245678910111213141516171819[[#This Row],[Projected Premium]]*tblData245678910111213141516171819[[#This Row],[Email]]</f>
        <v>0</v>
      </c>
    </row>
    <row r="42" spans="2:12" ht="16.2" x14ac:dyDescent="0.3">
      <c r="B42" s="18"/>
      <c r="C42" s="18"/>
      <c r="D42" s="18"/>
      <c r="E42" s="18"/>
      <c r="F42" s="18"/>
      <c r="G42" s="19"/>
      <c r="H42" s="20"/>
      <c r="I42" s="20"/>
      <c r="J42" s="53"/>
      <c r="K42" s="169" t="e">
        <f>DATE(#REF!,LOOKUP(tblData245678910111213141516171819[[#This Row],[Date last contacted]],{"April",4;"August",8;"December",12;"February",2;"January",1;"July",7;"June",6;"March",3;"May",5;"November",11;"October",10;"September",9}),1)</f>
        <v>#REF!</v>
      </c>
      <c r="L42" s="170">
        <f>tblData245678910111213141516171819[[#This Row],[Projected Premium]]*tblData245678910111213141516171819[[#This Row],[Email]]</f>
        <v>0</v>
      </c>
    </row>
    <row r="43" spans="2:12" ht="32.4" x14ac:dyDescent="0.3">
      <c r="B43" s="18" t="s">
        <v>675</v>
      </c>
      <c r="C43" s="18" t="s">
        <v>676</v>
      </c>
      <c r="D43" s="18" t="s">
        <v>633</v>
      </c>
      <c r="E43" s="18" t="s">
        <v>677</v>
      </c>
      <c r="F43" s="18">
        <v>20000</v>
      </c>
      <c r="G43" s="19"/>
      <c r="H43" s="21">
        <v>43342</v>
      </c>
      <c r="I43" s="20" t="s">
        <v>531</v>
      </c>
      <c r="J43" s="53"/>
      <c r="K43" s="169" t="e">
        <f>DATE(#REF!,LOOKUP(tblData245678910111213141516171819[[#This Row],[Date last contacted]],{"April",4;"August",8;"December",12;"February",2;"January",1;"July",7;"June",6;"March",3;"May",5;"November",11;"October",10;"September",9}),1)</f>
        <v>#REF!</v>
      </c>
      <c r="L43" s="170">
        <f>tblData245678910111213141516171819[[#This Row],[Projected Premium]]*tblData245678910111213141516171819[[#This Row],[Email]]</f>
        <v>0</v>
      </c>
    </row>
    <row r="44" spans="2:12" ht="16.2" x14ac:dyDescent="0.3">
      <c r="B44" s="18"/>
      <c r="C44" s="18"/>
      <c r="D44" s="18"/>
      <c r="E44" s="18"/>
      <c r="F44" s="18"/>
      <c r="G44" s="19"/>
      <c r="H44" s="20"/>
      <c r="I44" s="20"/>
      <c r="J44" s="53"/>
      <c r="K44" s="169" t="e">
        <f>DATE(#REF!,LOOKUP(tblData245678910111213141516171819[[#This Row],[Date last contacted]],{"April",4;"August",8;"December",12;"February",2;"January",1;"July",7;"June",6;"March",3;"May",5;"November",11;"October",10;"September",9}),1)</f>
        <v>#REF!</v>
      </c>
      <c r="L44" s="170">
        <f>tblData245678910111213141516171819[[#This Row],[Projected Premium]]*tblData245678910111213141516171819[[#This Row],[Email]]</f>
        <v>0</v>
      </c>
    </row>
    <row r="45" spans="2:12" ht="16.2" x14ac:dyDescent="0.3">
      <c r="B45" s="18"/>
      <c r="C45" s="18"/>
      <c r="D45" s="18"/>
      <c r="E45" s="18"/>
      <c r="F45" s="18"/>
      <c r="G45" s="19"/>
      <c r="H45" s="20"/>
      <c r="I45" s="20"/>
      <c r="J45" s="53"/>
      <c r="K45" s="169" t="e">
        <f>DATE(#REF!,LOOKUP(tblData245678910111213141516171819[[#This Row],[Date last contacted]],{"April",4;"August",8;"December",12;"February",2;"January",1;"July",7;"June",6;"March",3;"May",5;"November",11;"October",10;"September",9}),1)</f>
        <v>#REF!</v>
      </c>
      <c r="L45" s="170">
        <f>tblData245678910111213141516171819[[#This Row],[Projected Premium]]*tblData245678910111213141516171819[[#This Row],[Email]]</f>
        <v>0</v>
      </c>
    </row>
    <row r="46" spans="2:12" ht="64.8" x14ac:dyDescent="0.3">
      <c r="B46" s="18" t="s">
        <v>687</v>
      </c>
      <c r="C46" s="18" t="s">
        <v>688</v>
      </c>
      <c r="D46" s="18" t="s">
        <v>626</v>
      </c>
      <c r="E46" s="18" t="s">
        <v>689</v>
      </c>
      <c r="F46" s="18">
        <v>5000</v>
      </c>
      <c r="G46" s="19"/>
      <c r="H46" s="21">
        <v>43353</v>
      </c>
      <c r="I46" s="20" t="s">
        <v>758</v>
      </c>
      <c r="J46" s="53"/>
      <c r="K46" s="169" t="e">
        <f>DATE(#REF!,LOOKUP(tblData245678910111213141516171819[[#This Row],[Date last contacted]],{"April",4;"August",8;"December",12;"February",2;"January",1;"July",7;"June",6;"March",3;"May",5;"November",11;"October",10;"September",9}),1)</f>
        <v>#REF!</v>
      </c>
      <c r="L46" s="170">
        <f>tblData245678910111213141516171819[[#This Row],[Projected Premium]]*tblData245678910111213141516171819[[#This Row],[Email]]</f>
        <v>0</v>
      </c>
    </row>
    <row r="47" spans="2:12" ht="16.2" x14ac:dyDescent="0.3">
      <c r="B47" s="18"/>
      <c r="C47" s="18"/>
      <c r="D47" s="18"/>
      <c r="E47" s="18"/>
      <c r="F47" s="18"/>
      <c r="G47" s="19"/>
      <c r="H47" s="20"/>
      <c r="I47" s="20"/>
      <c r="J47" s="53"/>
      <c r="K47" s="169" t="e">
        <f>DATE(#REF!,LOOKUP(tblData245678910111213141516171819[[#This Row],[Date last contacted]],{"April",4;"August",8;"December",12;"February",2;"January",1;"July",7;"June",6;"March",3;"May",5;"November",11;"October",10;"September",9}),1)</f>
        <v>#REF!</v>
      </c>
      <c r="L47" s="170">
        <f>tblData245678910111213141516171819[[#This Row],[Projected Premium]]*tblData245678910111213141516171819[[#This Row],[Email]]</f>
        <v>0</v>
      </c>
    </row>
    <row r="48" spans="2:12" s="40" customFormat="1" ht="32.4" x14ac:dyDescent="0.3">
      <c r="B48" s="33" t="s">
        <v>691</v>
      </c>
      <c r="C48" s="33" t="s">
        <v>691</v>
      </c>
      <c r="D48" s="33" t="s">
        <v>301</v>
      </c>
      <c r="E48" s="33" t="s">
        <v>24</v>
      </c>
      <c r="F48" s="33">
        <v>20000</v>
      </c>
      <c r="G48" s="34"/>
      <c r="H48" s="56">
        <v>43373</v>
      </c>
      <c r="I48" s="36" t="s">
        <v>777</v>
      </c>
      <c r="J48" s="57"/>
      <c r="K48" s="177" t="e">
        <f>DATE(#REF!,LOOKUP(tblData245678910111213141516171819[[#This Row],[Date last contacted]],{"April",4;"August",8;"December",12;"February",2;"January",1;"July",7;"June",6;"March",3;"May",5;"November",11;"October",10;"September",9}),1)</f>
        <v>#REF!</v>
      </c>
      <c r="L48" s="178">
        <f>tblData245678910111213141516171819[[#This Row],[Projected Premium]]*tblData245678910111213141516171819[[#This Row],[Email]]</f>
        <v>0</v>
      </c>
    </row>
    <row r="49" spans="2:12" ht="16.2" x14ac:dyDescent="0.3">
      <c r="B49" s="18"/>
      <c r="C49" s="18"/>
      <c r="D49" s="18"/>
      <c r="E49" s="18"/>
      <c r="F49" s="18"/>
      <c r="G49" s="19"/>
      <c r="H49" s="20"/>
      <c r="I49" s="20"/>
      <c r="J49" s="53"/>
      <c r="K49" s="169" t="e">
        <f>DATE(#REF!,LOOKUP(tblData245678910111213141516171819[[#This Row],[Date last contacted]],{"April",4;"August",8;"December",12;"February",2;"January",1;"July",7;"June",6;"March",3;"May",5;"November",11;"October",10;"September",9}),1)</f>
        <v>#REF!</v>
      </c>
      <c r="L49" s="170">
        <f>tblData245678910111213141516171819[[#This Row],[Projected Premium]]*tblData245678910111213141516171819[[#This Row],[Email]]</f>
        <v>0</v>
      </c>
    </row>
    <row r="50" spans="2:12" ht="16.2" x14ac:dyDescent="0.3">
      <c r="B50" s="18" t="s">
        <v>693</v>
      </c>
      <c r="C50" s="18" t="s">
        <v>694</v>
      </c>
      <c r="D50" s="18" t="s">
        <v>80</v>
      </c>
      <c r="E50" s="18" t="s">
        <v>485</v>
      </c>
      <c r="F50" s="18">
        <v>5000</v>
      </c>
      <c r="G50" s="19"/>
      <c r="H50" s="20" t="s">
        <v>695</v>
      </c>
      <c r="I50" s="20" t="s">
        <v>711</v>
      </c>
      <c r="J50" s="53"/>
      <c r="K50" s="169" t="e">
        <f>DATE(#REF!,LOOKUP(tblData245678910111213141516171819[[#This Row],[Date last contacted]],{"April",4;"August",8;"December",12;"February",2;"January",1;"July",7;"June",6;"March",3;"May",5;"November",11;"October",10;"September",9}),1)</f>
        <v>#REF!</v>
      </c>
      <c r="L50" s="170">
        <f>tblData245678910111213141516171819[[#This Row],[Projected Premium]]*tblData245678910111213141516171819[[#This Row],[Email]]</f>
        <v>0</v>
      </c>
    </row>
    <row r="51" spans="2:12" ht="16.2" x14ac:dyDescent="0.3">
      <c r="B51" s="18"/>
      <c r="C51" s="18"/>
      <c r="D51" s="18"/>
      <c r="E51" s="18"/>
      <c r="F51" s="18"/>
      <c r="G51" s="19"/>
      <c r="H51" s="20"/>
      <c r="I51" s="20"/>
      <c r="J51" s="53"/>
      <c r="K51" s="169" t="e">
        <f>DATE(#REF!,LOOKUP(tblData245678910111213141516171819[[#This Row],[Date last contacted]],{"April",4;"August",8;"December",12;"February",2;"January",1;"July",7;"June",6;"March",3;"May",5;"November",11;"October",10;"September",9}),1)</f>
        <v>#REF!</v>
      </c>
      <c r="L51" s="170">
        <f>tblData245678910111213141516171819[[#This Row],[Projected Premium]]*tblData245678910111213141516171819[[#This Row],[Email]]</f>
        <v>0</v>
      </c>
    </row>
    <row r="52" spans="2:12" ht="16.2" x14ac:dyDescent="0.3">
      <c r="B52" s="18" t="s">
        <v>747</v>
      </c>
      <c r="C52" s="18" t="s">
        <v>497</v>
      </c>
      <c r="D52" s="18" t="s">
        <v>367</v>
      </c>
      <c r="E52" s="18" t="s">
        <v>427</v>
      </c>
      <c r="F52" s="18">
        <v>3000</v>
      </c>
      <c r="G52" s="19"/>
      <c r="H52" s="21">
        <v>43361</v>
      </c>
      <c r="I52" s="20" t="s">
        <v>776</v>
      </c>
      <c r="J52" s="53"/>
      <c r="K52" s="169" t="e">
        <f>DATE(#REF!,LOOKUP(tblData245678910111213141516171819[[#This Row],[Date last contacted]],{"April",4;"August",8;"December",12;"February",2;"January",1;"July",7;"June",6;"March",3;"May",5;"November",11;"October",10;"September",9}),1)</f>
        <v>#REF!</v>
      </c>
      <c r="L52" s="170">
        <f>tblData245678910111213141516171819[[#This Row],[Projected Premium]]*tblData245678910111213141516171819[[#This Row],[Email]]</f>
        <v>0</v>
      </c>
    </row>
    <row r="53" spans="2:12" ht="16.2" x14ac:dyDescent="0.3">
      <c r="B53" s="18"/>
      <c r="C53" s="18"/>
      <c r="D53" s="18"/>
      <c r="E53" s="18"/>
      <c r="F53" s="18"/>
      <c r="G53" s="19"/>
      <c r="H53" s="20"/>
      <c r="I53" s="20"/>
      <c r="J53" s="53"/>
      <c r="K53" s="169" t="e">
        <f>DATE(#REF!,LOOKUP(tblData245678910111213141516171819[[#This Row],[Date last contacted]],{"April",4;"August",8;"December",12;"February",2;"January",1;"July",7;"June",6;"March",3;"May",5;"November",11;"October",10;"September",9}),1)</f>
        <v>#REF!</v>
      </c>
      <c r="L53" s="170">
        <f>tblData245678910111213141516171819[[#This Row],[Projected Premium]]*tblData245678910111213141516171819[[#This Row],[Email]]</f>
        <v>0</v>
      </c>
    </row>
    <row r="54" spans="2:12" ht="32.4" x14ac:dyDescent="0.3">
      <c r="B54" s="18" t="s">
        <v>749</v>
      </c>
      <c r="C54" s="18" t="s">
        <v>750</v>
      </c>
      <c r="D54" s="18" t="s">
        <v>751</v>
      </c>
      <c r="E54" s="18" t="s">
        <v>20</v>
      </c>
      <c r="F54" s="18">
        <v>50000</v>
      </c>
      <c r="G54" s="19"/>
      <c r="H54" s="21">
        <v>43343</v>
      </c>
      <c r="I54" s="20" t="s">
        <v>752</v>
      </c>
      <c r="J54" s="53"/>
      <c r="K54" s="169" t="e">
        <f>DATE(#REF!,LOOKUP(tblData245678910111213141516171819[[#This Row],[Date last contacted]],{"April",4;"August",8;"December",12;"February",2;"January",1;"July",7;"June",6;"March",3;"May",5;"November",11;"October",10;"September",9}),1)</f>
        <v>#REF!</v>
      </c>
      <c r="L54" s="170">
        <f>tblData245678910111213141516171819[[#This Row],[Projected Premium]]*tblData245678910111213141516171819[[#This Row],[Email]]</f>
        <v>0</v>
      </c>
    </row>
    <row r="55" spans="2:12" ht="16.2" x14ac:dyDescent="0.3">
      <c r="B55" s="18"/>
      <c r="C55" s="18"/>
      <c r="D55" s="18"/>
      <c r="E55" s="18"/>
      <c r="F55" s="18"/>
      <c r="G55" s="19"/>
      <c r="H55" s="20"/>
      <c r="I55" s="20"/>
      <c r="J55" s="53"/>
      <c r="K55" s="169" t="e">
        <f>DATE(#REF!,LOOKUP(tblData245678910111213141516171819[[#This Row],[Date last contacted]],{"April",4;"August",8;"December",12;"February",2;"January",1;"July",7;"June",6;"March",3;"May",5;"November",11;"October",10;"September",9}),1)</f>
        <v>#REF!</v>
      </c>
      <c r="L55" s="170">
        <f>tblData245678910111213141516171819[[#This Row],[Projected Premium]]*tblData245678910111213141516171819[[#This Row],[Email]]</f>
        <v>0</v>
      </c>
    </row>
    <row r="56" spans="2:12" ht="16.2" x14ac:dyDescent="0.3">
      <c r="B56" s="18" t="s">
        <v>753</v>
      </c>
      <c r="C56" s="18" t="s">
        <v>754</v>
      </c>
      <c r="D56" s="18" t="s">
        <v>80</v>
      </c>
      <c r="E56" s="18" t="s">
        <v>755</v>
      </c>
      <c r="F56" s="18">
        <v>700</v>
      </c>
      <c r="G56" s="19"/>
      <c r="H56" s="21">
        <v>43347</v>
      </c>
      <c r="I56" s="20" t="s">
        <v>372</v>
      </c>
      <c r="J56" s="53"/>
      <c r="K56" s="169" t="e">
        <f>DATE(#REF!,LOOKUP(tblData245678910111213141516171819[[#This Row],[Date last contacted]],{"April",4;"August",8;"December",12;"February",2;"January",1;"July",7;"June",6;"March",3;"May",5;"November",11;"October",10;"September",9}),1)</f>
        <v>#REF!</v>
      </c>
      <c r="L56" s="170">
        <f>tblData245678910111213141516171819[[#This Row],[Projected Premium]]*tblData245678910111213141516171819[[#This Row],[Email]]</f>
        <v>0</v>
      </c>
    </row>
    <row r="57" spans="2:12" ht="16.2" x14ac:dyDescent="0.3">
      <c r="B57" s="18"/>
      <c r="C57" s="18"/>
      <c r="D57" s="18"/>
      <c r="E57" s="18"/>
      <c r="F57" s="18"/>
      <c r="G57" s="19"/>
      <c r="H57" s="20"/>
      <c r="I57" s="20"/>
      <c r="J57" s="53"/>
      <c r="K57" s="169" t="e">
        <f>DATE(#REF!,LOOKUP(tblData245678910111213141516171819[[#This Row],[Date last contacted]],{"April",4;"August",8;"December",12;"February",2;"January",1;"July",7;"June",6;"March",3;"May",5;"November",11;"October",10;"September",9}),1)</f>
        <v>#REF!</v>
      </c>
      <c r="L57" s="170">
        <f>tblData245678910111213141516171819[[#This Row],[Projected Premium]]*tblData245678910111213141516171819[[#This Row],[Email]]</f>
        <v>0</v>
      </c>
    </row>
    <row r="58" spans="2:12" s="49" customFormat="1" ht="16.2" x14ac:dyDescent="0.3">
      <c r="B58" s="42" t="s">
        <v>756</v>
      </c>
      <c r="C58" s="42" t="s">
        <v>667</v>
      </c>
      <c r="D58" s="42" t="s">
        <v>80</v>
      </c>
      <c r="E58" s="42" t="s">
        <v>84</v>
      </c>
      <c r="F58" s="42">
        <v>520</v>
      </c>
      <c r="G58" s="43"/>
      <c r="H58" s="60">
        <v>43353</v>
      </c>
      <c r="I58" s="45" t="s">
        <v>196</v>
      </c>
      <c r="J58" s="61"/>
      <c r="K58" s="171" t="e">
        <f>DATE(#REF!,LOOKUP(tblData245678910111213141516171819[[#This Row],[Date last contacted]],{"April",4;"August",8;"December",12;"February",2;"January",1;"July",7;"June",6;"March",3;"May",5;"November",11;"October",10;"September",9}),1)</f>
        <v>#REF!</v>
      </c>
      <c r="L58" s="172">
        <f>tblData245678910111213141516171819[[#This Row],[Projected Premium]]*tblData245678910111213141516171819[[#This Row],[Email]]</f>
        <v>0</v>
      </c>
    </row>
    <row r="59" spans="2:12" s="49" customFormat="1" ht="16.2" x14ac:dyDescent="0.3">
      <c r="B59" s="42"/>
      <c r="C59" s="42"/>
      <c r="D59" s="42"/>
      <c r="E59" s="42"/>
      <c r="F59" s="42"/>
      <c r="G59" s="43"/>
      <c r="H59" s="45"/>
      <c r="I59" s="45"/>
      <c r="J59" s="61"/>
      <c r="K59" s="171" t="e">
        <f>DATE(#REF!,LOOKUP(tblData245678910111213141516171819[[#This Row],[Date last contacted]],{"April",4;"August",8;"December",12;"February",2;"January",1;"July",7;"June",6;"March",3;"May",5;"November",11;"October",10;"September",9}),1)</f>
        <v>#REF!</v>
      </c>
      <c r="L59" s="172">
        <f>tblData245678910111213141516171819[[#This Row],[Projected Premium]]*tblData245678910111213141516171819[[#This Row],[Email]]</f>
        <v>0</v>
      </c>
    </row>
    <row r="60" spans="2:12" s="49" customFormat="1" ht="16.2" x14ac:dyDescent="0.3">
      <c r="B60" s="42" t="s">
        <v>759</v>
      </c>
      <c r="C60" s="42" t="s">
        <v>760</v>
      </c>
      <c r="D60" s="42" t="s">
        <v>167</v>
      </c>
      <c r="E60" s="42" t="s">
        <v>20</v>
      </c>
      <c r="F60" s="42">
        <v>4086</v>
      </c>
      <c r="G60" s="43"/>
      <c r="H60" s="60">
        <v>43353</v>
      </c>
      <c r="I60" s="45" t="s">
        <v>196</v>
      </c>
      <c r="J60" s="61"/>
      <c r="K60" s="171" t="e">
        <f>DATE(#REF!,LOOKUP(tblData245678910111213141516171819[[#This Row],[Date last contacted]],{"April",4;"August",8;"December",12;"February",2;"January",1;"July",7;"June",6;"March",3;"May",5;"November",11;"October",10;"September",9}),1)</f>
        <v>#REF!</v>
      </c>
      <c r="L60" s="172">
        <f>tblData245678910111213141516171819[[#This Row],[Projected Premium]]*tblData245678910111213141516171819[[#This Row],[Email]]</f>
        <v>0</v>
      </c>
    </row>
    <row r="61" spans="2:12" ht="16.2" x14ac:dyDescent="0.3">
      <c r="B61" s="18"/>
      <c r="C61" s="18"/>
      <c r="D61" s="18"/>
      <c r="E61" s="18"/>
      <c r="F61" s="18"/>
      <c r="G61" s="19"/>
      <c r="H61" s="20"/>
      <c r="I61" s="20"/>
      <c r="J61" s="53"/>
      <c r="K61" s="169" t="e">
        <f>DATE(#REF!,LOOKUP(tblData245678910111213141516171819[[#This Row],[Date last contacted]],{"April",4;"August",8;"December",12;"February",2;"January",1;"July",7;"June",6;"March",3;"May",5;"November",11;"October",10;"September",9}),1)</f>
        <v>#REF!</v>
      </c>
      <c r="L61" s="170">
        <f>tblData245678910111213141516171819[[#This Row],[Projected Premium]]*tblData245678910111213141516171819[[#This Row],[Email]]</f>
        <v>0</v>
      </c>
    </row>
    <row r="62" spans="2:12" ht="32.4" x14ac:dyDescent="0.3">
      <c r="B62" s="18" t="s">
        <v>761</v>
      </c>
      <c r="C62" s="18" t="s">
        <v>393</v>
      </c>
      <c r="D62" s="18" t="s">
        <v>80</v>
      </c>
      <c r="E62" s="18" t="s">
        <v>762</v>
      </c>
      <c r="F62" s="18"/>
      <c r="G62" s="19"/>
      <c r="H62" s="20"/>
      <c r="I62" s="20"/>
      <c r="J62" s="53"/>
      <c r="K62" s="169" t="e">
        <f>DATE(#REF!,LOOKUP(tblData245678910111213141516171819[[#This Row],[Date last contacted]],{"April",4;"August",8;"December",12;"February",2;"January",1;"July",7;"June",6;"March",3;"May",5;"November",11;"October",10;"September",9}),1)</f>
        <v>#REF!</v>
      </c>
      <c r="L62" s="170">
        <f>tblData245678910111213141516171819[[#This Row],[Projected Premium]]*tblData245678910111213141516171819[[#This Row],[Email]]</f>
        <v>0</v>
      </c>
    </row>
    <row r="63" spans="2:12" ht="16.2" x14ac:dyDescent="0.3">
      <c r="B63" s="18"/>
      <c r="C63" s="18"/>
      <c r="D63" s="18"/>
      <c r="E63" s="18"/>
      <c r="F63" s="18"/>
      <c r="G63" s="19"/>
      <c r="H63" s="20"/>
      <c r="I63" s="20"/>
      <c r="J63" s="53"/>
      <c r="K63" s="169" t="e">
        <f>DATE(#REF!,LOOKUP(tblData245678910111213141516171819[[#This Row],[Date last contacted]],{"April",4;"August",8;"December",12;"February",2;"January",1;"July",7;"June",6;"March",3;"May",5;"November",11;"October",10;"September",9}),1)</f>
        <v>#REF!</v>
      </c>
      <c r="L63" s="170">
        <f>tblData245678910111213141516171819[[#This Row],[Projected Premium]]*tblData245678910111213141516171819[[#This Row],[Email]]</f>
        <v>0</v>
      </c>
    </row>
    <row r="64" spans="2:12" s="155" customFormat="1" ht="16.2" x14ac:dyDescent="0.3">
      <c r="B64" s="148" t="s">
        <v>763</v>
      </c>
      <c r="C64" s="148" t="s">
        <v>764</v>
      </c>
      <c r="D64" s="148" t="s">
        <v>765</v>
      </c>
      <c r="E64" s="148" t="s">
        <v>766</v>
      </c>
      <c r="F64" s="148">
        <v>2000</v>
      </c>
      <c r="G64" s="149"/>
      <c r="H64" s="150">
        <v>43357</v>
      </c>
      <c r="I64" s="151" t="s">
        <v>767</v>
      </c>
      <c r="J64" s="152"/>
      <c r="K64" s="153" t="e">
        <f>DATE(#REF!,LOOKUP(tblData245678910111213141516171819[[#This Row],[Date last contacted]],{"April",4;"August",8;"December",12;"February",2;"January",1;"July",7;"June",6;"March",3;"May",5;"November",11;"October",10;"September",9}),1)</f>
        <v>#REF!</v>
      </c>
      <c r="L64" s="154">
        <f>tblData245678910111213141516171819[[#This Row],[Projected Premium]]*tblData245678910111213141516171819[[#This Row],[Email]]</f>
        <v>0</v>
      </c>
    </row>
    <row r="65" spans="2:12" ht="16.2" x14ac:dyDescent="0.3">
      <c r="B65" s="18"/>
      <c r="C65" s="18"/>
      <c r="D65" s="18"/>
      <c r="E65" s="18"/>
      <c r="F65" s="18"/>
      <c r="G65" s="19"/>
      <c r="H65" s="20"/>
      <c r="I65" s="20"/>
      <c r="J65" s="53"/>
      <c r="K65" s="169" t="e">
        <f>DATE(#REF!,LOOKUP(tblData245678910111213141516171819[[#This Row],[Date last contacted]],{"April",4;"August",8;"December",12;"February",2;"January",1;"July",7;"June",6;"March",3;"May",5;"November",11;"October",10;"September",9}),1)</f>
        <v>#REF!</v>
      </c>
      <c r="L65" s="170">
        <f>tblData245678910111213141516171819[[#This Row],[Projected Premium]]*tblData245678910111213141516171819[[#This Row],[Email]]</f>
        <v>0</v>
      </c>
    </row>
    <row r="66" spans="2:12" ht="32.4" x14ac:dyDescent="0.3">
      <c r="B66" s="18" t="s">
        <v>770</v>
      </c>
      <c r="C66" s="18" t="s">
        <v>771</v>
      </c>
      <c r="D66" s="18" t="s">
        <v>132</v>
      </c>
      <c r="E66" s="18" t="s">
        <v>454</v>
      </c>
      <c r="F66" s="18">
        <v>8000</v>
      </c>
      <c r="G66" s="19"/>
      <c r="H66" s="21">
        <v>43361</v>
      </c>
      <c r="I66" s="20" t="s">
        <v>772</v>
      </c>
      <c r="J66" s="53"/>
      <c r="K66" s="169" t="e">
        <f>DATE(#REF!,LOOKUP(tblData245678910111213141516171819[[#This Row],[Date last contacted]],{"April",4;"August",8;"December",12;"February",2;"January",1;"July",7;"June",6;"March",3;"May",5;"November",11;"October",10;"September",9}),1)</f>
        <v>#REF!</v>
      </c>
      <c r="L66" s="170">
        <f>tblData245678910111213141516171819[[#This Row],[Projected Premium]]*tblData245678910111213141516171819[[#This Row],[Email]]</f>
        <v>0</v>
      </c>
    </row>
    <row r="67" spans="2:12" ht="16.2" x14ac:dyDescent="0.3">
      <c r="B67" s="18"/>
      <c r="C67" s="18"/>
      <c r="D67" s="18"/>
      <c r="E67" s="18"/>
      <c r="F67" s="18"/>
      <c r="G67" s="19"/>
      <c r="H67" s="20"/>
      <c r="I67" s="20"/>
      <c r="J67" s="53"/>
      <c r="K67" s="169" t="e">
        <f>DATE(#REF!,LOOKUP(tblData245678910111213141516171819[[#This Row],[Date last contacted]],{"April",4;"August",8;"December",12;"February",2;"January",1;"July",7;"June",6;"March",3;"May",5;"November",11;"October",10;"September",9}),1)</f>
        <v>#REF!</v>
      </c>
      <c r="L67" s="170">
        <f>tblData245678910111213141516171819[[#This Row],[Projected Premium]]*tblData245678910111213141516171819[[#This Row],[Email]]</f>
        <v>0</v>
      </c>
    </row>
    <row r="68" spans="2:12" ht="16.2" x14ac:dyDescent="0.3">
      <c r="B68" s="18" t="s">
        <v>773</v>
      </c>
      <c r="C68" s="18" t="s">
        <v>655</v>
      </c>
      <c r="D68" s="18" t="s">
        <v>80</v>
      </c>
      <c r="E68" s="18" t="s">
        <v>774</v>
      </c>
      <c r="F68" s="18">
        <v>1131</v>
      </c>
      <c r="G68" s="19"/>
      <c r="H68" s="21">
        <v>43361</v>
      </c>
      <c r="I68" s="20" t="s">
        <v>775</v>
      </c>
      <c r="J68" s="53"/>
      <c r="K68" s="169" t="e">
        <f>DATE(#REF!,LOOKUP(tblData245678910111213141516171819[[#This Row],[Date last contacted]],{"April",4;"August",8;"December",12;"February",2;"January",1;"July",7;"June",6;"March",3;"May",5;"November",11;"October",10;"September",9}),1)</f>
        <v>#REF!</v>
      </c>
      <c r="L68" s="170">
        <f>tblData245678910111213141516171819[[#This Row],[Projected Premium]]*tblData245678910111213141516171819[[#This Row],[Email]]</f>
        <v>0</v>
      </c>
    </row>
    <row r="69" spans="2:12" ht="16.2" x14ac:dyDescent="0.3">
      <c r="B69" s="18"/>
      <c r="C69" s="18"/>
      <c r="D69" s="18"/>
      <c r="E69" s="18"/>
      <c r="F69" s="18"/>
      <c r="G69" s="19"/>
      <c r="H69" s="20"/>
      <c r="I69" s="20"/>
      <c r="J69" s="53"/>
      <c r="K69" s="169" t="e">
        <f>DATE(#REF!,LOOKUP(tblData245678910111213141516171819[[#This Row],[Date last contacted]],{"April",4;"August",8;"December",12;"February",2;"January",1;"July",7;"June",6;"March",3;"May",5;"November",11;"October",10;"September",9}),1)</f>
        <v>#REF!</v>
      </c>
      <c r="L69" s="170">
        <f>tblData245678910111213141516171819[[#This Row],[Projected Premium]]*tblData245678910111213141516171819[[#This Row],[Email]]</f>
        <v>0</v>
      </c>
    </row>
    <row r="70" spans="2:12" ht="16.2" x14ac:dyDescent="0.3">
      <c r="B70" s="18"/>
      <c r="C70" s="18"/>
      <c r="D70" s="18"/>
      <c r="E70" s="18"/>
      <c r="F70" s="18"/>
      <c r="G70" s="19"/>
      <c r="H70" s="20"/>
      <c r="I70" s="20"/>
      <c r="J70" s="53"/>
      <c r="K70" s="169" t="e">
        <f>DATE(#REF!,LOOKUP(tblData245678910111213141516171819[[#This Row],[Date last contacted]],{"April",4;"August",8;"December",12;"February",2;"January",1;"July",7;"June",6;"March",3;"May",5;"November",11;"October",10;"September",9}),1)</f>
        <v>#REF!</v>
      </c>
      <c r="L70" s="170">
        <f>tblData245678910111213141516171819[[#This Row],[Projected Premium]]*tblData245678910111213141516171819[[#This Row],[Email]]</f>
        <v>0</v>
      </c>
    </row>
    <row r="71" spans="2:12" ht="16.2" x14ac:dyDescent="0.3">
      <c r="B71" s="18"/>
      <c r="C71" s="18"/>
      <c r="D71" s="18"/>
      <c r="E71" s="18"/>
      <c r="F71" s="18"/>
      <c r="G71" s="19"/>
      <c r="H71" s="20"/>
      <c r="I71" s="20"/>
      <c r="J71" s="53"/>
      <c r="K71" s="169" t="e">
        <f>DATE(#REF!,LOOKUP(tblData245678910111213141516171819[[#This Row],[Date last contacted]],{"April",4;"August",8;"December",12;"February",2;"January",1;"July",7;"June",6;"March",3;"May",5;"November",11;"October",10;"September",9}),1)</f>
        <v>#REF!</v>
      </c>
      <c r="L71" s="170">
        <f>tblData245678910111213141516171819[[#This Row],[Projected Premium]]*tblData245678910111213141516171819[[#This Row],[Email]]</f>
        <v>0</v>
      </c>
    </row>
    <row r="72" spans="2:12" ht="16.2" x14ac:dyDescent="0.3">
      <c r="B72" s="18"/>
      <c r="C72" s="18"/>
      <c r="D72" s="18"/>
      <c r="E72" s="18"/>
      <c r="F72" s="18"/>
      <c r="G72" s="19"/>
      <c r="H72" s="20"/>
      <c r="I72" s="20"/>
      <c r="J72" s="53"/>
      <c r="K72" s="169" t="e">
        <f>DATE(#REF!,LOOKUP(tblData245678910111213141516171819[[#This Row],[Date last contacted]],{"April",4;"August",8;"December",12;"February",2;"January",1;"July",7;"June",6;"March",3;"May",5;"November",11;"October",10;"September",9}),1)</f>
        <v>#REF!</v>
      </c>
      <c r="L72" s="170">
        <f>tblData245678910111213141516171819[[#This Row],[Projected Premium]]*tblData245678910111213141516171819[[#This Row],[Email]]</f>
        <v>0</v>
      </c>
    </row>
    <row r="73" spans="2:12" ht="16.2" x14ac:dyDescent="0.3">
      <c r="B73" s="18"/>
      <c r="C73" s="18"/>
      <c r="D73" s="18"/>
      <c r="E73" s="18"/>
      <c r="F73" s="18"/>
      <c r="G73" s="19"/>
      <c r="H73" s="20"/>
      <c r="I73" s="20"/>
      <c r="J73" s="53"/>
      <c r="K73" s="169" t="e">
        <f>DATE(#REF!,LOOKUP(tblData245678910111213141516171819[[#This Row],[Date last contacted]],{"April",4;"August",8;"December",12;"February",2;"January",1;"July",7;"June",6;"March",3;"May",5;"November",11;"October",10;"September",9}),1)</f>
        <v>#REF!</v>
      </c>
      <c r="L73" s="170">
        <f>tblData245678910111213141516171819[[#This Row],[Projected Premium]]*tblData245678910111213141516171819[[#This Row],[Email]]</f>
        <v>0</v>
      </c>
    </row>
    <row r="74" spans="2:12" ht="16.2" x14ac:dyDescent="0.3">
      <c r="B74" s="8" t="s">
        <v>2</v>
      </c>
      <c r="C74" s="8"/>
      <c r="D74" s="8"/>
      <c r="E74" s="7"/>
      <c r="F74" s="7">
        <f>SUBTOTAL(109,tblData245678910111213141516171819[Projected Premium])</f>
        <v>291989</v>
      </c>
      <c r="G74" s="20"/>
      <c r="H74" s="8"/>
      <c r="I74" s="20"/>
      <c r="J74" s="8"/>
      <c r="K74" s="12"/>
      <c r="L74" s="12"/>
    </row>
    <row r="75" spans="2:12" ht="16.2" x14ac:dyDescent="0.3">
      <c r="B75" s="136"/>
      <c r="C75" s="136"/>
      <c r="D75" s="136"/>
      <c r="E75" s="136"/>
      <c r="F75" s="136"/>
      <c r="G75" s="115"/>
      <c r="H75" s="136"/>
      <c r="I75" s="115"/>
      <c r="J75" s="136"/>
      <c r="K75" s="136"/>
      <c r="L75"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CB02-E515-4A08-A969-C375B2945D4D}">
  <sheetPr>
    <tabColor theme="4"/>
  </sheetPr>
  <dimension ref="A1:E47"/>
  <sheetViews>
    <sheetView workbookViewId="0">
      <selection activeCell="M9" sqref="M9"/>
    </sheetView>
  </sheetViews>
  <sheetFormatPr defaultRowHeight="12" x14ac:dyDescent="0.3"/>
  <sheetData>
    <row r="1" spans="1:5" x14ac:dyDescent="0.3">
      <c r="A1" s="179" t="s">
        <v>714</v>
      </c>
    </row>
    <row r="3" spans="1:5" s="179" customFormat="1" x14ac:dyDescent="0.3">
      <c r="A3" s="179" t="s">
        <v>715</v>
      </c>
      <c r="C3" s="179" t="s">
        <v>716</v>
      </c>
      <c r="E3" s="179" t="s">
        <v>720</v>
      </c>
    </row>
    <row r="4" spans="1:5" s="179" customFormat="1" x14ac:dyDescent="0.3"/>
    <row r="5" spans="1:5" x14ac:dyDescent="0.3">
      <c r="A5" s="180">
        <v>43306</v>
      </c>
      <c r="C5" t="s">
        <v>743</v>
      </c>
      <c r="E5" t="s">
        <v>744</v>
      </c>
    </row>
    <row r="6" spans="1:5" s="179" customFormat="1" x14ac:dyDescent="0.3"/>
    <row r="7" spans="1:5" x14ac:dyDescent="0.3">
      <c r="A7" s="180">
        <v>43307</v>
      </c>
      <c r="C7" t="s">
        <v>745</v>
      </c>
      <c r="E7" t="s">
        <v>746</v>
      </c>
    </row>
    <row r="9" spans="1:5" x14ac:dyDescent="0.3">
      <c r="A9" s="180">
        <v>43312</v>
      </c>
      <c r="B9" s="180"/>
      <c r="C9" t="s">
        <v>717</v>
      </c>
      <c r="E9" t="s">
        <v>721</v>
      </c>
    </row>
    <row r="11" spans="1:5" x14ac:dyDescent="0.3">
      <c r="A11" s="180">
        <v>43307</v>
      </c>
      <c r="C11" t="s">
        <v>718</v>
      </c>
      <c r="E11" t="s">
        <v>727</v>
      </c>
    </row>
    <row r="13" spans="1:5" x14ac:dyDescent="0.3">
      <c r="A13" s="180">
        <v>43308</v>
      </c>
      <c r="C13" t="s">
        <v>719</v>
      </c>
      <c r="E13" t="s">
        <v>98</v>
      </c>
    </row>
    <row r="15" spans="1:5" x14ac:dyDescent="0.3">
      <c r="A15" s="180">
        <v>43311</v>
      </c>
      <c r="C15" t="s">
        <v>722</v>
      </c>
      <c r="E15" t="s">
        <v>98</v>
      </c>
    </row>
    <row r="17" spans="1:5" x14ac:dyDescent="0.3">
      <c r="A17" s="180">
        <v>43312</v>
      </c>
      <c r="C17" t="s">
        <v>723</v>
      </c>
      <c r="E17" t="s">
        <v>721</v>
      </c>
    </row>
    <row r="19" spans="1:5" x14ac:dyDescent="0.3">
      <c r="A19" s="180">
        <v>43313</v>
      </c>
      <c r="C19" t="s">
        <v>724</v>
      </c>
      <c r="E19" t="s">
        <v>721</v>
      </c>
    </row>
    <row r="21" spans="1:5" x14ac:dyDescent="0.3">
      <c r="A21" s="180">
        <v>43318</v>
      </c>
      <c r="C21" t="s">
        <v>725</v>
      </c>
      <c r="E21" t="s">
        <v>36</v>
      </c>
    </row>
    <row r="23" spans="1:5" x14ac:dyDescent="0.3">
      <c r="A23" s="180">
        <v>43319</v>
      </c>
      <c r="C23" t="s">
        <v>726</v>
      </c>
      <c r="E23" t="s">
        <v>727</v>
      </c>
    </row>
    <row r="25" spans="1:5" x14ac:dyDescent="0.3">
      <c r="A25" s="180">
        <v>43320</v>
      </c>
      <c r="C25" t="s">
        <v>728</v>
      </c>
      <c r="E25" t="s">
        <v>721</v>
      </c>
    </row>
    <row r="27" spans="1:5" x14ac:dyDescent="0.3">
      <c r="A27" s="180">
        <v>43320</v>
      </c>
      <c r="C27" t="s">
        <v>729</v>
      </c>
      <c r="E27" t="s">
        <v>721</v>
      </c>
    </row>
    <row r="29" spans="1:5" x14ac:dyDescent="0.3">
      <c r="A29" s="180">
        <v>43326</v>
      </c>
      <c r="C29" t="s">
        <v>730</v>
      </c>
      <c r="E29" t="s">
        <v>721</v>
      </c>
    </row>
    <row r="31" spans="1:5" x14ac:dyDescent="0.3">
      <c r="A31" s="180">
        <v>43327</v>
      </c>
      <c r="C31" t="s">
        <v>731</v>
      </c>
      <c r="E31" t="s">
        <v>721</v>
      </c>
    </row>
    <row r="33" spans="1:5" x14ac:dyDescent="0.3">
      <c r="A33" s="180">
        <v>43328</v>
      </c>
      <c r="C33" t="s">
        <v>732</v>
      </c>
      <c r="E33" t="s">
        <v>733</v>
      </c>
    </row>
    <row r="35" spans="1:5" x14ac:dyDescent="0.3">
      <c r="A35" s="180">
        <v>43329</v>
      </c>
      <c r="C35" t="s">
        <v>734</v>
      </c>
      <c r="E35" t="s">
        <v>721</v>
      </c>
    </row>
    <row r="37" spans="1:5" x14ac:dyDescent="0.3">
      <c r="A37" s="180">
        <v>43329</v>
      </c>
      <c r="C37" t="s">
        <v>735</v>
      </c>
      <c r="E37" t="s">
        <v>736</v>
      </c>
    </row>
    <row r="39" spans="1:5" x14ac:dyDescent="0.3">
      <c r="A39" s="180">
        <v>43329</v>
      </c>
      <c r="C39" t="s">
        <v>737</v>
      </c>
      <c r="E39" t="s">
        <v>22</v>
      </c>
    </row>
    <row r="41" spans="1:5" x14ac:dyDescent="0.3">
      <c r="A41" s="180">
        <v>43329</v>
      </c>
      <c r="C41" t="s">
        <v>738</v>
      </c>
      <c r="E41" t="s">
        <v>98</v>
      </c>
    </row>
    <row r="43" spans="1:5" x14ac:dyDescent="0.3">
      <c r="A43" s="180">
        <v>43329</v>
      </c>
      <c r="C43" t="s">
        <v>739</v>
      </c>
      <c r="E43" t="s">
        <v>721</v>
      </c>
    </row>
    <row r="45" spans="1:5" x14ac:dyDescent="0.3">
      <c r="A45" s="180">
        <v>43334</v>
      </c>
      <c r="C45" t="s">
        <v>740</v>
      </c>
      <c r="E45" t="s">
        <v>741</v>
      </c>
    </row>
    <row r="47" spans="1:5" x14ac:dyDescent="0.3">
      <c r="A47" s="180">
        <v>43340</v>
      </c>
      <c r="C47" t="s">
        <v>742</v>
      </c>
      <c r="E47" t="s">
        <v>721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520AC-57D5-4471-B6DF-74BDC22B8033}">
  <sheetPr>
    <tabColor theme="4"/>
    <pageSetUpPr autoPageBreaks="0" fitToPage="1"/>
  </sheetPr>
  <dimension ref="B1:L53"/>
  <sheetViews>
    <sheetView showGridLines="0" topLeftCell="A13" workbookViewId="0">
      <selection activeCell="C20" sqref="C20"/>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2.85546875" style="101" customWidth="1"/>
    <col min="6" max="6" width="20.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s="49" customFormat="1" ht="16.2" x14ac:dyDescent="0.3">
      <c r="B9" s="42"/>
      <c r="C9" s="42"/>
      <c r="D9" s="42"/>
      <c r="E9" s="42"/>
      <c r="F9" s="42"/>
      <c r="G9" s="43"/>
      <c r="H9" s="231"/>
      <c r="I9" s="232"/>
      <c r="J9" s="233"/>
      <c r="K9" s="221"/>
      <c r="L9" s="234"/>
    </row>
    <row r="10" spans="2:12" ht="16.2" x14ac:dyDescent="0.3">
      <c r="B10" s="18" t="s">
        <v>1054</v>
      </c>
      <c r="C10" s="18" t="s">
        <v>1055</v>
      </c>
      <c r="D10" s="18" t="s">
        <v>250</v>
      </c>
      <c r="E10" s="18" t="s">
        <v>20</v>
      </c>
      <c r="F10" s="18">
        <v>4000</v>
      </c>
      <c r="G10" s="19" t="s">
        <v>1056</v>
      </c>
      <c r="H10" s="196"/>
      <c r="I10" s="196"/>
      <c r="J10" s="197"/>
      <c r="K10" s="225" t="e">
        <f>DATE(#REF!,LOOKUP(tblData245678910111213141516171819202122232425262728293031323334[[#This Row],[Date last contacted]],{"April",4;"August",8;"December",12;"February",2;"January",1;"July",7;"June",6;"March",3;"May",5;"November",11;"October",10;"September",9}),1)</f>
        <v>#REF!</v>
      </c>
      <c r="L10" s="199">
        <f>tblData245678910111213141516171819202122232425262728293031323334[[#This Row],[Projected Premium]]*tblData245678910111213141516171819202122232425262728293031323334[[#This Row],[Email]]</f>
        <v>0</v>
      </c>
    </row>
    <row r="11" spans="2:12" s="49" customFormat="1" ht="16.2" x14ac:dyDescent="0.3">
      <c r="B11" s="166"/>
      <c r="C11" s="166"/>
      <c r="D11" s="166"/>
      <c r="E11" s="166"/>
      <c r="F11" s="166"/>
      <c r="G11" s="167"/>
      <c r="H11" s="196"/>
      <c r="I11" s="196"/>
      <c r="J11" s="197"/>
      <c r="K11" s="198" t="e">
        <f>DATE(#REF!,LOOKUP(tblData245678910111213141516171819202122232425262728293031323334[[#This Row],[Date last contacted]],{"April",4;"August",8;"December",12;"February",2;"January",1;"July",7;"June",6;"March",3;"May",5;"November",11;"October",10;"September",9}),1)</f>
        <v>#REF!</v>
      </c>
      <c r="L11" s="199">
        <f>tblData245678910111213141516171819202122232425262728293031323334[[#This Row],[Projected Premium]]*tblData245678910111213141516171819202122232425262728293031323334[[#This Row],[Email]]</f>
        <v>0</v>
      </c>
    </row>
    <row r="12" spans="2:12" s="83" customFormat="1" ht="16.2" x14ac:dyDescent="0.3">
      <c r="B12" s="76"/>
      <c r="C12" s="76"/>
      <c r="D12" s="76"/>
      <c r="E12" s="76"/>
      <c r="F12" s="76"/>
      <c r="G12" s="77"/>
      <c r="H12" s="214"/>
      <c r="I12" s="214"/>
      <c r="J12" s="215"/>
      <c r="K12" s="216"/>
      <c r="L12" s="217"/>
    </row>
    <row r="13" spans="2:12" s="49" customFormat="1" ht="32.4" x14ac:dyDescent="0.3">
      <c r="B13" s="237" t="s">
        <v>1065</v>
      </c>
      <c r="C13" s="166" t="s">
        <v>1066</v>
      </c>
      <c r="D13" s="166" t="s">
        <v>250</v>
      </c>
      <c r="E13" s="166" t="s">
        <v>1067</v>
      </c>
      <c r="F13" s="192">
        <v>4300</v>
      </c>
      <c r="G13" s="167"/>
      <c r="H13" s="224">
        <v>43746</v>
      </c>
      <c r="I13" s="196" t="s">
        <v>344</v>
      </c>
      <c r="J13" s="197"/>
      <c r="K13" s="198"/>
      <c r="L13" s="199"/>
    </row>
    <row r="14" spans="2:12" s="49" customFormat="1" ht="16.2" x14ac:dyDescent="0.3">
      <c r="B14" s="166"/>
      <c r="C14" s="166"/>
      <c r="D14" s="166"/>
      <c r="E14" s="166"/>
      <c r="F14" s="166"/>
      <c r="G14" s="167"/>
      <c r="H14" s="196"/>
      <c r="I14" s="196"/>
      <c r="J14" s="197"/>
      <c r="K14" s="198"/>
      <c r="L14" s="199"/>
    </row>
    <row r="15" spans="2:12" s="49" customFormat="1" ht="16.2" x14ac:dyDescent="0.3">
      <c r="B15" s="166"/>
      <c r="C15" s="166"/>
      <c r="D15" s="166"/>
      <c r="E15" s="166"/>
      <c r="F15" s="166"/>
      <c r="G15" s="167"/>
      <c r="H15" s="20"/>
      <c r="I15" s="20"/>
      <c r="J15" s="53"/>
      <c r="K15" s="176" t="e">
        <f>DATE(#REF!,LOOKUP(tblData245678910111213141516171819202122232425262728293031323334[[#This Row],[Date last contacted]],{"April",4;"August",8;"December",12;"February",2;"January",1;"July",7;"June",6;"March",3;"May",5;"November",11;"October",10;"September",9}),1)</f>
        <v>#REF!</v>
      </c>
      <c r="L15" s="170">
        <f>tblData245678910111213141516171819202122232425262728293031323334[[#This Row],[Projected Premium]]*tblData245678910111213141516171819202122232425262728293031323334[[#This Row],[Email]]</f>
        <v>0</v>
      </c>
    </row>
    <row r="16" spans="2:12" s="49" customFormat="1" ht="32.4" x14ac:dyDescent="0.3">
      <c r="B16" s="42" t="s">
        <v>1074</v>
      </c>
      <c r="C16" s="42" t="s">
        <v>1075</v>
      </c>
      <c r="D16" s="42" t="s">
        <v>1076</v>
      </c>
      <c r="E16" s="42" t="s">
        <v>20</v>
      </c>
      <c r="F16" s="42">
        <v>10000</v>
      </c>
      <c r="G16" s="43"/>
      <c r="H16" s="219"/>
      <c r="I16" s="219"/>
      <c r="J16" s="220"/>
      <c r="K16" s="221" t="e">
        <f>DATE(#REF!,LOOKUP(tblData245678910111213141516171819202122232425262728293031323334[[#This Row],[Date last contacted]],{"April",4;"August",8;"December",12;"February",2;"January",1;"July",7;"June",6;"March",3;"May",5;"November",11;"October",10;"September",9}),1)</f>
        <v>#REF!</v>
      </c>
      <c r="L16" s="222">
        <f>tblData245678910111213141516171819202122232425262728293031323334[[#This Row],[Projected Premium]]*tblData245678910111213141516171819202122232425262728293031323334[[#This Row],[Email]]</f>
        <v>0</v>
      </c>
    </row>
    <row r="17" spans="2:12" s="49" customFormat="1" ht="16.8" customHeight="1" x14ac:dyDescent="0.3">
      <c r="B17" s="166"/>
      <c r="C17" s="166"/>
      <c r="D17" s="166"/>
      <c r="E17" s="166"/>
      <c r="F17" s="166"/>
      <c r="G17" s="167"/>
      <c r="H17" s="196"/>
      <c r="I17" s="196"/>
      <c r="J17" s="197"/>
      <c r="K17" s="198" t="e">
        <f>DATE(#REF!,LOOKUP(tblData245678910111213141516171819202122232425262728293031323334[[#This Row],[Date last contacted]],{"April",4;"August",8;"December",12;"February",2;"January",1;"July",7;"June",6;"March",3;"May",5;"November",11;"October",10;"September",9}),1)</f>
        <v>#REF!</v>
      </c>
      <c r="L17" s="199">
        <f>tblData245678910111213141516171819202122232425262728293031323334[[#This Row],[Projected Premium]]*tblData245678910111213141516171819202122232425262728293031323334[[#This Row],[Email]]</f>
        <v>0</v>
      </c>
    </row>
    <row r="18" spans="2:12" s="49" customFormat="1" ht="16.8" customHeight="1" x14ac:dyDescent="0.3">
      <c r="B18" s="166"/>
      <c r="C18" s="166"/>
      <c r="D18" s="166"/>
      <c r="E18" s="166"/>
      <c r="F18" s="166"/>
      <c r="G18" s="167"/>
      <c r="H18" s="196"/>
      <c r="I18" s="196"/>
      <c r="J18" s="197"/>
      <c r="K18" s="198" t="e">
        <f>DATE(#REF!,LOOKUP(tblData245678910111213141516171819202122232425262728293031323334[[#This Row],[Date last contacted]],{"April",4;"August",8;"December",12;"February",2;"January",1;"July",7;"June",6;"March",3;"May",5;"November",11;"October",10;"September",9}),1)</f>
        <v>#REF!</v>
      </c>
      <c r="L18" s="199">
        <f>tblData245678910111213141516171819202122232425262728293031323334[[#This Row],[Projected Premium]]*tblData245678910111213141516171819202122232425262728293031323334[[#This Row],[Email]]</f>
        <v>0</v>
      </c>
    </row>
    <row r="19" spans="2:12" s="49" customFormat="1" ht="16.8" customHeight="1" x14ac:dyDescent="0.3">
      <c r="B19" s="166" t="s">
        <v>1081</v>
      </c>
      <c r="C19" s="166"/>
      <c r="D19" s="166"/>
      <c r="E19" s="166"/>
      <c r="F19" s="166">
        <v>60000</v>
      </c>
      <c r="G19" s="167"/>
      <c r="H19" s="196"/>
      <c r="I19" s="196"/>
      <c r="J19" s="197"/>
      <c r="K19" s="198" t="e">
        <f>DATE(#REF!,LOOKUP(tblData245678910111213141516171819202122232425262728293031323334[[#This Row],[Date last contacted]],{"April",4;"August",8;"December",12;"February",2;"January",1;"July",7;"June",6;"March",3;"May",5;"November",11;"October",10;"September",9}),1)</f>
        <v>#REF!</v>
      </c>
      <c r="L19" s="199">
        <f>tblData245678910111213141516171819202122232425262728293031323334[[#This Row],[Projected Premium]]*tblData245678910111213141516171819202122232425262728293031323334[[#This Row],[Email]]</f>
        <v>0</v>
      </c>
    </row>
    <row r="20" spans="2:12" s="49" customFormat="1" ht="16.8" customHeight="1" x14ac:dyDescent="0.3">
      <c r="B20" s="166"/>
      <c r="C20" s="166"/>
      <c r="D20" s="166"/>
      <c r="E20" s="166"/>
      <c r="F20" s="166"/>
      <c r="G20" s="167"/>
      <c r="H20" s="196"/>
      <c r="I20" s="196"/>
      <c r="J20" s="197"/>
      <c r="K20" s="198" t="e">
        <f>DATE(#REF!,LOOKUP(tblData245678910111213141516171819202122232425262728293031323334[[#This Row],[Date last contacted]],{"April",4;"August",8;"December",12;"February",2;"January",1;"July",7;"June",6;"March",3;"May",5;"November",11;"October",10;"September",9}),1)</f>
        <v>#REF!</v>
      </c>
      <c r="L20" s="199">
        <f>tblData245678910111213141516171819202122232425262728293031323334[[#This Row],[Projected Premium]]*tblData245678910111213141516171819202122232425262728293031323334[[#This Row],[Email]]</f>
        <v>0</v>
      </c>
    </row>
    <row r="21" spans="2:12" s="49" customFormat="1" ht="16.8" customHeight="1" x14ac:dyDescent="0.3">
      <c r="B21" s="241" t="s">
        <v>1082</v>
      </c>
      <c r="C21" s="42" t="s">
        <v>1105</v>
      </c>
      <c r="D21" s="42" t="s">
        <v>250</v>
      </c>
      <c r="E21" s="42" t="s">
        <v>20</v>
      </c>
      <c r="F21" s="42">
        <v>4300</v>
      </c>
      <c r="G21" s="43"/>
      <c r="H21" s="232"/>
      <c r="I21" s="232"/>
      <c r="J21" s="233"/>
      <c r="K21" s="221" t="e">
        <f>DATE(#REF!,LOOKUP(tblData245678910111213141516171819202122232425262728293031323334[[#This Row],[Date last contacted]],{"April",4;"August",8;"December",12;"February",2;"January",1;"July",7;"June",6;"March",3;"May",5;"November",11;"October",10;"September",9}),1)</f>
        <v>#REF!</v>
      </c>
      <c r="L21" s="234">
        <f>tblData245678910111213141516171819202122232425262728293031323334[[#This Row],[Projected Premium]]*tblData245678910111213141516171819202122232425262728293031323334[[#This Row],[Email]]</f>
        <v>0</v>
      </c>
    </row>
    <row r="22" spans="2:12" s="49" customFormat="1" ht="16.8" customHeight="1" x14ac:dyDescent="0.3">
      <c r="B22" s="166"/>
      <c r="C22" s="166"/>
      <c r="D22" s="166"/>
      <c r="E22" s="166"/>
      <c r="F22" s="166"/>
      <c r="G22" s="167"/>
      <c r="H22" s="196"/>
      <c r="I22" s="196"/>
      <c r="J22" s="197"/>
      <c r="K22" s="198" t="e">
        <f>DATE(#REF!,LOOKUP(tblData245678910111213141516171819202122232425262728293031323334[[#This Row],[Date last contacted]],{"April",4;"August",8;"December",12;"February",2;"January",1;"July",7;"June",6;"March",3;"May",5;"November",11;"October",10;"September",9}),1)</f>
        <v>#REF!</v>
      </c>
      <c r="L22" s="199">
        <f>tblData245678910111213141516171819202122232425262728293031323334[[#This Row],[Projected Premium]]*tblData245678910111213141516171819202122232425262728293031323334[[#This Row],[Email]]</f>
        <v>0</v>
      </c>
    </row>
    <row r="23" spans="2:12" s="49" customFormat="1" ht="16.8" customHeight="1" x14ac:dyDescent="0.3">
      <c r="B23" s="166" t="s">
        <v>1083</v>
      </c>
      <c r="C23" s="166"/>
      <c r="D23" s="166"/>
      <c r="E23" s="166"/>
      <c r="F23" s="166">
        <v>90000</v>
      </c>
      <c r="G23" s="167"/>
      <c r="H23" s="196"/>
      <c r="I23" s="196"/>
      <c r="J23" s="197"/>
      <c r="K23" s="198" t="e">
        <f>DATE(#REF!,LOOKUP(tblData245678910111213141516171819202122232425262728293031323334[[#This Row],[Date last contacted]],{"April",4;"August",8;"December",12;"February",2;"January",1;"July",7;"June",6;"March",3;"May",5;"November",11;"October",10;"September",9}),1)</f>
        <v>#REF!</v>
      </c>
      <c r="L23" s="199">
        <f>tblData245678910111213141516171819202122232425262728293031323334[[#This Row],[Projected Premium]]*tblData245678910111213141516171819202122232425262728293031323334[[#This Row],[Email]]</f>
        <v>0</v>
      </c>
    </row>
    <row r="24" spans="2:12" s="49" customFormat="1" ht="16.8" customHeight="1" x14ac:dyDescent="0.3">
      <c r="B24" s="166"/>
      <c r="C24" s="166"/>
      <c r="D24" s="166"/>
      <c r="E24" s="166"/>
      <c r="F24" s="166"/>
      <c r="G24" s="167"/>
      <c r="H24" s="196"/>
      <c r="I24" s="196"/>
      <c r="J24" s="197"/>
      <c r="K24" s="198" t="e">
        <f>DATE(#REF!,LOOKUP(tblData245678910111213141516171819202122232425262728293031323334[[#This Row],[Date last contacted]],{"April",4;"August",8;"December",12;"February",2;"January",1;"July",7;"June",6;"March",3;"May",5;"November",11;"October",10;"September",9}),1)</f>
        <v>#REF!</v>
      </c>
      <c r="L24" s="199">
        <f>tblData245678910111213141516171819202122232425262728293031323334[[#This Row],[Projected Premium]]*tblData245678910111213141516171819202122232425262728293031323334[[#This Row],[Email]]</f>
        <v>0</v>
      </c>
    </row>
    <row r="25" spans="2:12" s="49" customFormat="1" ht="39" customHeight="1" x14ac:dyDescent="0.3">
      <c r="B25" s="42" t="s">
        <v>1084</v>
      </c>
      <c r="C25" s="42" t="s">
        <v>1085</v>
      </c>
      <c r="D25" s="42" t="s">
        <v>367</v>
      </c>
      <c r="E25" s="42" t="s">
        <v>1086</v>
      </c>
      <c r="F25" s="42">
        <v>12300</v>
      </c>
      <c r="G25" s="43"/>
      <c r="H25" s="219" t="s">
        <v>196</v>
      </c>
      <c r="I25" s="219"/>
      <c r="J25" s="220"/>
      <c r="K25" s="221" t="e">
        <f>DATE(#REF!,LOOKUP(tblData245678910111213141516171819202122232425262728293031323334[[#This Row],[Date last contacted]],{"April",4;"August",8;"December",12;"February",2;"January",1;"July",7;"June",6;"March",3;"May",5;"November",11;"October",10;"September",9}),1)</f>
        <v>#REF!</v>
      </c>
      <c r="L25" s="222">
        <f>tblData245678910111213141516171819202122232425262728293031323334[[#This Row],[Projected Premium]]*tblData245678910111213141516171819202122232425262728293031323334[[#This Row],[Email]]</f>
        <v>0</v>
      </c>
    </row>
    <row r="26" spans="2:12" s="49" customFormat="1" ht="16.8" customHeight="1" x14ac:dyDescent="0.3">
      <c r="B26" s="166"/>
      <c r="C26" s="166"/>
      <c r="D26" s="166"/>
      <c r="E26" s="166"/>
      <c r="F26" s="166"/>
      <c r="G26" s="167"/>
      <c r="H26" s="196"/>
      <c r="I26" s="196"/>
      <c r="J26" s="197"/>
      <c r="K26" s="198" t="e">
        <f>DATE(#REF!,LOOKUP(tblData245678910111213141516171819202122232425262728293031323334[[#This Row],[Date last contacted]],{"April",4;"August",8;"December",12;"February",2;"January",1;"July",7;"June",6;"March",3;"May",5;"November",11;"October",10;"September",9}),1)</f>
        <v>#REF!</v>
      </c>
      <c r="L26" s="199">
        <f>tblData245678910111213141516171819202122232425262728293031323334[[#This Row],[Projected Premium]]*tblData245678910111213141516171819202122232425262728293031323334[[#This Row],[Email]]</f>
        <v>0</v>
      </c>
    </row>
    <row r="27" spans="2:12" s="49" customFormat="1" ht="16.8" customHeight="1" x14ac:dyDescent="0.3">
      <c r="B27" s="42" t="s">
        <v>1100</v>
      </c>
      <c r="C27" s="42" t="s">
        <v>1101</v>
      </c>
      <c r="D27" s="42" t="s">
        <v>167</v>
      </c>
      <c r="E27" s="42" t="s">
        <v>20</v>
      </c>
      <c r="F27" s="42">
        <v>3074</v>
      </c>
      <c r="G27" s="43"/>
      <c r="H27" s="219" t="s">
        <v>196</v>
      </c>
      <c r="I27" s="219"/>
      <c r="J27" s="220"/>
      <c r="K27" s="221" t="e">
        <f>DATE(#REF!,LOOKUP(tblData245678910111213141516171819202122232425262728293031323334[[#This Row],[Date last contacted]],{"April",4;"August",8;"December",12;"February",2;"January",1;"July",7;"June",6;"March",3;"May",5;"November",11;"October",10;"September",9}),1)</f>
        <v>#REF!</v>
      </c>
      <c r="L27" s="222">
        <f>tblData245678910111213141516171819202122232425262728293031323334[[#This Row],[Projected Premium]]*tblData245678910111213141516171819202122232425262728293031323334[[#This Row],[Email]]</f>
        <v>0</v>
      </c>
    </row>
    <row r="28" spans="2:12" s="49" customFormat="1" ht="16.8" customHeight="1" x14ac:dyDescent="0.3">
      <c r="B28" s="166"/>
      <c r="C28" s="166"/>
      <c r="D28" s="166"/>
      <c r="E28" s="166"/>
      <c r="F28" s="166"/>
      <c r="G28" s="167"/>
      <c r="H28" s="196"/>
      <c r="I28" s="196"/>
      <c r="J28" s="197"/>
      <c r="K28" s="198" t="e">
        <f>DATE(#REF!,LOOKUP(tblData245678910111213141516171819202122232425262728293031323334[[#This Row],[Date last contacted]],{"April",4;"August",8;"December",12;"February",2;"January",1;"July",7;"June",6;"March",3;"May",5;"November",11;"October",10;"September",9}),1)</f>
        <v>#REF!</v>
      </c>
      <c r="L28" s="199">
        <f>tblData245678910111213141516171819202122232425262728293031323334[[#This Row],[Projected Premium]]*tblData245678910111213141516171819202122232425262728293031323334[[#This Row],[Email]]</f>
        <v>0</v>
      </c>
    </row>
    <row r="29" spans="2:12" s="49" customFormat="1" ht="16.8" customHeight="1" x14ac:dyDescent="0.3">
      <c r="B29" s="166"/>
      <c r="C29" s="166"/>
      <c r="D29" s="166"/>
      <c r="E29" s="166"/>
      <c r="F29" s="166"/>
      <c r="G29" s="167"/>
      <c r="H29" s="196"/>
      <c r="I29" s="196"/>
      <c r="J29" s="197"/>
      <c r="K29" s="198" t="e">
        <f>DATE(#REF!,LOOKUP(tblData245678910111213141516171819202122232425262728293031323334[[#This Row],[Date last contacted]],{"April",4;"August",8;"December",12;"February",2;"January",1;"July",7;"June",6;"March",3;"May",5;"November",11;"October",10;"September",9}),1)</f>
        <v>#REF!</v>
      </c>
      <c r="L29" s="199">
        <f>tblData245678910111213141516171819202122232425262728293031323334[[#This Row],[Projected Premium]]*tblData245678910111213141516171819202122232425262728293031323334[[#This Row],[Email]]</f>
        <v>0</v>
      </c>
    </row>
    <row r="30" spans="2:12" s="49" customFormat="1" ht="16.8" customHeight="1" x14ac:dyDescent="0.3">
      <c r="B30" s="166"/>
      <c r="C30" s="166"/>
      <c r="D30" s="166"/>
      <c r="E30" s="166"/>
      <c r="F30" s="166"/>
      <c r="G30" s="167"/>
      <c r="H30" s="196"/>
      <c r="I30" s="196"/>
      <c r="J30" s="197"/>
      <c r="K30" s="198" t="e">
        <f>DATE(#REF!,LOOKUP(tblData245678910111213141516171819202122232425262728293031323334[[#This Row],[Date last contacted]],{"April",4;"August",8;"December",12;"February",2;"January",1;"July",7;"June",6;"March",3;"May",5;"November",11;"October",10;"September",9}),1)</f>
        <v>#REF!</v>
      </c>
      <c r="L30" s="199">
        <f>tblData245678910111213141516171819202122232425262728293031323334[[#This Row],[Projected Premium]]*tblData245678910111213141516171819202122232425262728293031323334[[#This Row],[Email]]</f>
        <v>0</v>
      </c>
    </row>
    <row r="31" spans="2:12" s="49" customFormat="1" ht="16.8" customHeight="1" x14ac:dyDescent="0.3">
      <c r="B31" s="166"/>
      <c r="C31" s="166"/>
      <c r="D31" s="166"/>
      <c r="E31" s="166"/>
      <c r="F31" s="166"/>
      <c r="G31" s="167"/>
      <c r="H31" s="196"/>
      <c r="I31" s="196"/>
      <c r="J31" s="197"/>
      <c r="K31" s="198" t="e">
        <f>DATE(#REF!,LOOKUP(tblData245678910111213141516171819202122232425262728293031323334[[#This Row],[Date last contacted]],{"April",4;"August",8;"December",12;"February",2;"January",1;"July",7;"June",6;"March",3;"May",5;"November",11;"October",10;"September",9}),1)</f>
        <v>#REF!</v>
      </c>
      <c r="L31" s="199">
        <f>tblData245678910111213141516171819202122232425262728293031323334[[#This Row],[Projected Premium]]*tblData245678910111213141516171819202122232425262728293031323334[[#This Row],[Email]]</f>
        <v>0</v>
      </c>
    </row>
    <row r="32" spans="2:12" s="49" customFormat="1" ht="16.8" customHeight="1" x14ac:dyDescent="0.3">
      <c r="B32" s="166"/>
      <c r="C32" s="166"/>
      <c r="D32" s="166"/>
      <c r="E32" s="166"/>
      <c r="F32" s="166"/>
      <c r="G32" s="167"/>
      <c r="H32" s="196"/>
      <c r="I32" s="196"/>
      <c r="J32" s="197"/>
      <c r="K32" s="198" t="e">
        <f>DATE(#REF!,LOOKUP(tblData245678910111213141516171819202122232425262728293031323334[[#This Row],[Date last contacted]],{"April",4;"August",8;"December",12;"February",2;"January",1;"July",7;"June",6;"March",3;"May",5;"November",11;"October",10;"September",9}),1)</f>
        <v>#REF!</v>
      </c>
      <c r="L32" s="199">
        <f>tblData245678910111213141516171819202122232425262728293031323334[[#This Row],[Projected Premium]]*tblData245678910111213141516171819202122232425262728293031323334[[#This Row],[Email]]</f>
        <v>0</v>
      </c>
    </row>
    <row r="33" spans="2:12" s="49" customFormat="1" ht="16.8" customHeight="1" x14ac:dyDescent="0.3">
      <c r="B33" s="166" t="s">
        <v>1087</v>
      </c>
      <c r="C33" s="166"/>
      <c r="D33" s="166"/>
      <c r="E33" s="166"/>
      <c r="F33" s="166"/>
      <c r="G33" s="167"/>
      <c r="H33" s="196"/>
      <c r="I33" s="196"/>
      <c r="J33" s="197"/>
      <c r="K33" s="198" t="e">
        <f>DATE(#REF!,LOOKUP(tblData245678910111213141516171819202122232425262728293031323334[[#This Row],[Date last contacted]],{"April",4;"August",8;"December",12;"February",2;"January",1;"July",7;"June",6;"March",3;"May",5;"November",11;"October",10;"September",9}),1)</f>
        <v>#REF!</v>
      </c>
      <c r="L33" s="199">
        <f>tblData245678910111213141516171819202122232425262728293031323334[[#This Row],[Projected Premium]]*tblData245678910111213141516171819202122232425262728293031323334[[#This Row],[Email]]</f>
        <v>0</v>
      </c>
    </row>
    <row r="34" spans="2:12" s="49" customFormat="1" ht="16.8" customHeight="1" x14ac:dyDescent="0.3">
      <c r="B34" s="166"/>
      <c r="C34" s="166"/>
      <c r="D34" s="166"/>
      <c r="E34" s="166"/>
      <c r="F34" s="166"/>
      <c r="G34" s="167"/>
      <c r="H34" s="196"/>
      <c r="I34" s="196"/>
      <c r="J34" s="197"/>
      <c r="K34" s="198" t="e">
        <f>DATE(#REF!,LOOKUP(tblData245678910111213141516171819202122232425262728293031323334[[#This Row],[Date last contacted]],{"April",4;"August",8;"December",12;"February",2;"January",1;"July",7;"June",6;"March",3;"May",5;"November",11;"October",10;"September",9}),1)</f>
        <v>#REF!</v>
      </c>
      <c r="L34" s="199">
        <f>tblData245678910111213141516171819202122232425262728293031323334[[#This Row],[Projected Premium]]*tblData245678910111213141516171819202122232425262728293031323334[[#This Row],[Email]]</f>
        <v>0</v>
      </c>
    </row>
    <row r="35" spans="2:12" s="49" customFormat="1" ht="16.8" customHeight="1" x14ac:dyDescent="0.3">
      <c r="B35" s="166" t="s">
        <v>1088</v>
      </c>
      <c r="C35" s="166" t="s">
        <v>921</v>
      </c>
      <c r="D35" s="166" t="s">
        <v>1089</v>
      </c>
      <c r="E35" s="166"/>
      <c r="F35" s="166"/>
      <c r="G35" s="167"/>
      <c r="H35" s="196"/>
      <c r="I35" s="196"/>
      <c r="J35" s="197"/>
      <c r="K35" s="198" t="e">
        <f>DATE(#REF!,LOOKUP(tblData245678910111213141516171819202122232425262728293031323334[[#This Row],[Date last contacted]],{"April",4;"August",8;"December",12;"February",2;"January",1;"July",7;"June",6;"March",3;"May",5;"November",11;"October",10;"September",9}),1)</f>
        <v>#REF!</v>
      </c>
      <c r="L35" s="199">
        <f>tblData245678910111213141516171819202122232425262728293031323334[[#This Row],[Projected Premium]]*tblData245678910111213141516171819202122232425262728293031323334[[#This Row],[Email]]</f>
        <v>0</v>
      </c>
    </row>
    <row r="36" spans="2:12" s="49" customFormat="1" ht="16.8" customHeight="1" x14ac:dyDescent="0.3">
      <c r="B36" s="166"/>
      <c r="C36" s="166"/>
      <c r="D36" s="166"/>
      <c r="E36" s="166"/>
      <c r="F36" s="166"/>
      <c r="G36" s="167"/>
      <c r="H36" s="196"/>
      <c r="I36" s="196"/>
      <c r="J36" s="197"/>
      <c r="K36" s="198" t="e">
        <f>DATE(#REF!,LOOKUP(tblData245678910111213141516171819202122232425262728293031323334[[#This Row],[Date last contacted]],{"April",4;"August",8;"December",12;"February",2;"January",1;"July",7;"June",6;"March",3;"May",5;"November",11;"October",10;"September",9}),1)</f>
        <v>#REF!</v>
      </c>
      <c r="L36" s="199">
        <f>tblData245678910111213141516171819202122232425262728293031323334[[#This Row],[Projected Premium]]*tblData245678910111213141516171819202122232425262728293031323334[[#This Row],[Email]]</f>
        <v>0</v>
      </c>
    </row>
    <row r="37" spans="2:12" s="49" customFormat="1" ht="16.8" customHeight="1" x14ac:dyDescent="0.3">
      <c r="B37" s="166" t="s">
        <v>1090</v>
      </c>
      <c r="C37" s="166" t="s">
        <v>1091</v>
      </c>
      <c r="D37" s="166" t="s">
        <v>997</v>
      </c>
      <c r="E37" s="166"/>
      <c r="F37" s="166"/>
      <c r="G37" s="167"/>
      <c r="H37" s="196"/>
      <c r="I37" s="196"/>
      <c r="J37" s="197"/>
      <c r="K37" s="198" t="e">
        <f>DATE(#REF!,LOOKUP(tblData245678910111213141516171819202122232425262728293031323334[[#This Row],[Date last contacted]],{"April",4;"August",8;"December",12;"February",2;"January",1;"July",7;"June",6;"March",3;"May",5;"November",11;"October",10;"September",9}),1)</f>
        <v>#REF!</v>
      </c>
      <c r="L37" s="199">
        <f>tblData245678910111213141516171819202122232425262728293031323334[[#This Row],[Projected Premium]]*tblData245678910111213141516171819202122232425262728293031323334[[#This Row],[Email]]</f>
        <v>0</v>
      </c>
    </row>
    <row r="38" spans="2:12" s="49" customFormat="1" ht="16.8" customHeight="1" x14ac:dyDescent="0.3">
      <c r="B38" s="166"/>
      <c r="C38" s="166"/>
      <c r="D38" s="166"/>
      <c r="E38" s="166"/>
      <c r="F38" s="166"/>
      <c r="G38" s="167"/>
      <c r="H38" s="196"/>
      <c r="I38" s="196"/>
      <c r="J38" s="197"/>
      <c r="K38" s="198" t="e">
        <f>DATE(#REF!,LOOKUP(tblData245678910111213141516171819202122232425262728293031323334[[#This Row],[Date last contacted]],{"April",4;"August",8;"December",12;"February",2;"January",1;"July",7;"June",6;"March",3;"May",5;"November",11;"October",10;"September",9}),1)</f>
        <v>#REF!</v>
      </c>
      <c r="L38" s="199">
        <f>tblData245678910111213141516171819202122232425262728293031323334[[#This Row],[Projected Premium]]*tblData245678910111213141516171819202122232425262728293031323334[[#This Row],[Email]]</f>
        <v>0</v>
      </c>
    </row>
    <row r="39" spans="2:12" s="49" customFormat="1" ht="16.8" customHeight="1" x14ac:dyDescent="0.3">
      <c r="B39" s="166" t="s">
        <v>1092</v>
      </c>
      <c r="C39" s="166" t="s">
        <v>432</v>
      </c>
      <c r="D39" s="166" t="s">
        <v>1093</v>
      </c>
      <c r="E39" s="166"/>
      <c r="F39" s="166"/>
      <c r="G39" s="167"/>
      <c r="H39" s="196"/>
      <c r="I39" s="196"/>
      <c r="J39" s="197"/>
      <c r="K39" s="198" t="e">
        <f>DATE(#REF!,LOOKUP(tblData245678910111213141516171819202122232425262728293031323334[[#This Row],[Date last contacted]],{"April",4;"August",8;"December",12;"February",2;"January",1;"July",7;"June",6;"March",3;"May",5;"November",11;"October",10;"September",9}),1)</f>
        <v>#REF!</v>
      </c>
      <c r="L39" s="199">
        <f>tblData245678910111213141516171819202122232425262728293031323334[[#This Row],[Projected Premium]]*tblData245678910111213141516171819202122232425262728293031323334[[#This Row],[Email]]</f>
        <v>0</v>
      </c>
    </row>
    <row r="40" spans="2:12" s="49" customFormat="1" ht="16.8" customHeight="1" x14ac:dyDescent="0.3">
      <c r="B40" s="166"/>
      <c r="C40" s="166"/>
      <c r="D40" s="166"/>
      <c r="E40" s="166"/>
      <c r="F40" s="166"/>
      <c r="G40" s="167"/>
      <c r="H40" s="196"/>
      <c r="I40" s="196"/>
      <c r="J40" s="197"/>
      <c r="K40" s="198" t="e">
        <f>DATE(#REF!,LOOKUP(tblData245678910111213141516171819202122232425262728293031323334[[#This Row],[Date last contacted]],{"April",4;"August",8;"December",12;"February",2;"January",1;"July",7;"June",6;"March",3;"May",5;"November",11;"October",10;"September",9}),1)</f>
        <v>#REF!</v>
      </c>
      <c r="L40" s="199">
        <f>tblData245678910111213141516171819202122232425262728293031323334[[#This Row],[Projected Premium]]*tblData245678910111213141516171819202122232425262728293031323334[[#This Row],[Email]]</f>
        <v>0</v>
      </c>
    </row>
    <row r="41" spans="2:12" s="49" customFormat="1" ht="16.8" customHeight="1" x14ac:dyDescent="0.3">
      <c r="B41" s="166" t="s">
        <v>1094</v>
      </c>
      <c r="C41" s="166" t="s">
        <v>1095</v>
      </c>
      <c r="D41" s="166" t="s">
        <v>997</v>
      </c>
      <c r="E41" s="166"/>
      <c r="F41" s="166"/>
      <c r="G41" s="167"/>
      <c r="H41" s="196"/>
      <c r="I41" s="196"/>
      <c r="J41" s="197"/>
      <c r="K41" s="198" t="e">
        <f>DATE(#REF!,LOOKUP(tblData245678910111213141516171819202122232425262728293031323334[[#This Row],[Date last contacted]],{"April",4;"August",8;"December",12;"February",2;"January",1;"July",7;"June",6;"March",3;"May",5;"November",11;"October",10;"September",9}),1)</f>
        <v>#REF!</v>
      </c>
      <c r="L41" s="199">
        <f>tblData245678910111213141516171819202122232425262728293031323334[[#This Row],[Projected Premium]]*tblData245678910111213141516171819202122232425262728293031323334[[#This Row],[Email]]</f>
        <v>0</v>
      </c>
    </row>
    <row r="42" spans="2:12" s="49" customFormat="1" ht="16.8" customHeight="1" x14ac:dyDescent="0.3">
      <c r="B42" s="166"/>
      <c r="C42" s="166"/>
      <c r="D42" s="166"/>
      <c r="E42" s="166"/>
      <c r="F42" s="166"/>
      <c r="G42" s="167"/>
      <c r="H42" s="196"/>
      <c r="I42" s="196"/>
      <c r="J42" s="197"/>
      <c r="K42" s="198" t="e">
        <f>DATE(#REF!,LOOKUP(tblData245678910111213141516171819202122232425262728293031323334[[#This Row],[Date last contacted]],{"April",4;"August",8;"December",12;"February",2;"January",1;"July",7;"June",6;"March",3;"May",5;"November",11;"October",10;"September",9}),1)</f>
        <v>#REF!</v>
      </c>
      <c r="L42" s="199">
        <f>tblData245678910111213141516171819202122232425262728293031323334[[#This Row],[Projected Premium]]*tblData245678910111213141516171819202122232425262728293031323334[[#This Row],[Email]]</f>
        <v>0</v>
      </c>
    </row>
    <row r="43" spans="2:12" s="49" customFormat="1" ht="39.6" customHeight="1" x14ac:dyDescent="0.3">
      <c r="B43" s="166" t="s">
        <v>1096</v>
      </c>
      <c r="C43" s="166" t="s">
        <v>74</v>
      </c>
      <c r="D43" s="166" t="s">
        <v>1097</v>
      </c>
      <c r="E43" s="166"/>
      <c r="F43" s="166"/>
      <c r="G43" s="167"/>
      <c r="H43" s="196"/>
      <c r="I43" s="196"/>
      <c r="J43" s="197"/>
      <c r="K43" s="198" t="e">
        <f>DATE(#REF!,LOOKUP(tblData245678910111213141516171819202122232425262728293031323334[[#This Row],[Date last contacted]],{"April",4;"August",8;"December",12;"February",2;"January",1;"July",7;"June",6;"March",3;"May",5;"November",11;"October",10;"September",9}),1)</f>
        <v>#REF!</v>
      </c>
      <c r="L43" s="199">
        <f>tblData245678910111213141516171819202122232425262728293031323334[[#This Row],[Projected Premium]]*tblData245678910111213141516171819202122232425262728293031323334[[#This Row],[Email]]</f>
        <v>0</v>
      </c>
    </row>
    <row r="44" spans="2:12" s="49" customFormat="1" ht="16.8" customHeight="1" x14ac:dyDescent="0.3">
      <c r="B44" s="166"/>
      <c r="C44" s="166"/>
      <c r="D44" s="166"/>
      <c r="E44" s="166"/>
      <c r="F44" s="166"/>
      <c r="G44" s="167"/>
      <c r="H44" s="196"/>
      <c r="I44" s="196"/>
      <c r="J44" s="197"/>
      <c r="K44" s="198" t="e">
        <f>DATE(#REF!,LOOKUP(tblData245678910111213141516171819202122232425262728293031323334[[#This Row],[Date last contacted]],{"April",4;"August",8;"December",12;"February",2;"January",1;"July",7;"June",6;"March",3;"May",5;"November",11;"October",10;"September",9}),1)</f>
        <v>#REF!</v>
      </c>
      <c r="L44" s="199">
        <f>tblData245678910111213141516171819202122232425262728293031323334[[#This Row],[Projected Premium]]*tblData245678910111213141516171819202122232425262728293031323334[[#This Row],[Email]]</f>
        <v>0</v>
      </c>
    </row>
    <row r="45" spans="2:12" s="49" customFormat="1" ht="27.6" customHeight="1" x14ac:dyDescent="0.3">
      <c r="B45" s="166" t="s">
        <v>1098</v>
      </c>
      <c r="C45" s="166" t="s">
        <v>487</v>
      </c>
      <c r="D45" s="166" t="s">
        <v>1097</v>
      </c>
      <c r="E45" s="166" t="s">
        <v>1099</v>
      </c>
      <c r="F45" s="166"/>
      <c r="G45" s="167"/>
      <c r="H45" s="196"/>
      <c r="I45" s="196"/>
      <c r="J45" s="197"/>
      <c r="K45" s="198" t="e">
        <f>DATE(#REF!,LOOKUP(tblData245678910111213141516171819202122232425262728293031323334[[#This Row],[Date last contacted]],{"April",4;"August",8;"December",12;"February",2;"January",1;"July",7;"June",6;"March",3;"May",5;"November",11;"October",10;"September",9}),1)</f>
        <v>#REF!</v>
      </c>
      <c r="L45" s="199">
        <f>tblData245678910111213141516171819202122232425262728293031323334[[#This Row],[Projected Premium]]*tblData245678910111213141516171819202122232425262728293031323334[[#This Row],[Email]]</f>
        <v>0</v>
      </c>
    </row>
    <row r="46" spans="2:12" s="49" customFormat="1" ht="16.8" customHeight="1" x14ac:dyDescent="0.3">
      <c r="B46" s="166"/>
      <c r="C46" s="166"/>
      <c r="D46" s="166"/>
      <c r="E46" s="166"/>
      <c r="F46" s="166"/>
      <c r="G46" s="167"/>
      <c r="H46" s="196"/>
      <c r="I46" s="196"/>
      <c r="J46" s="197"/>
      <c r="K46" s="198" t="e">
        <f>DATE(#REF!,LOOKUP(tblData245678910111213141516171819202122232425262728293031323334[[#This Row],[Date last contacted]],{"April",4;"August",8;"December",12;"February",2;"January",1;"July",7;"June",6;"March",3;"May",5;"November",11;"October",10;"September",9}),1)</f>
        <v>#REF!</v>
      </c>
      <c r="L46" s="199">
        <f>tblData245678910111213141516171819202122232425262728293031323334[[#This Row],[Projected Premium]]*tblData245678910111213141516171819202122232425262728293031323334[[#This Row],[Email]]</f>
        <v>0</v>
      </c>
    </row>
    <row r="47" spans="2:12" s="49" customFormat="1" ht="16.8" customHeight="1" x14ac:dyDescent="0.3">
      <c r="B47" s="166" t="s">
        <v>1102</v>
      </c>
      <c r="C47" s="166" t="s">
        <v>1103</v>
      </c>
      <c r="D47" s="166" t="s">
        <v>997</v>
      </c>
      <c r="E47" s="166"/>
      <c r="F47" s="166"/>
      <c r="G47" s="167"/>
      <c r="H47" s="196"/>
      <c r="I47" s="196"/>
      <c r="J47" s="197"/>
      <c r="K47" s="198" t="e">
        <f>DATE(#REF!,LOOKUP(tblData245678910111213141516171819202122232425262728293031323334[[#This Row],[Date last contacted]],{"April",4;"August",8;"December",12;"February",2;"January",1;"July",7;"June",6;"March",3;"May",5;"November",11;"October",10;"September",9}),1)</f>
        <v>#REF!</v>
      </c>
      <c r="L47" s="199">
        <f>tblData245678910111213141516171819202122232425262728293031323334[[#This Row],[Projected Premium]]*tblData245678910111213141516171819202122232425262728293031323334[[#This Row],[Email]]</f>
        <v>0</v>
      </c>
    </row>
    <row r="48" spans="2:12" s="49" customFormat="1" ht="16.2" x14ac:dyDescent="0.3">
      <c r="B48" s="166"/>
      <c r="C48" s="166"/>
      <c r="D48" s="166"/>
      <c r="E48" s="166"/>
      <c r="F48" s="166"/>
      <c r="G48" s="167"/>
      <c r="H48" s="196"/>
      <c r="I48" s="196"/>
      <c r="J48" s="197"/>
      <c r="K48" s="198" t="e">
        <f>DATE(#REF!,LOOKUP(tblData245678910111213141516171819202122232425262728293031323334[[#This Row],[Date last contacted]],{"April",4;"August",8;"December",12;"February",2;"January",1;"July",7;"June",6;"March",3;"May",5;"November",11;"October",10;"September",9}),1)</f>
        <v>#REF!</v>
      </c>
      <c r="L48" s="199">
        <f>tblData245678910111213141516171819202122232425262728293031323334[[#This Row],[Projected Premium]]*tblData245678910111213141516171819202122232425262728293031323334[[#This Row],[Email]]</f>
        <v>0</v>
      </c>
    </row>
    <row r="49" spans="2:12" s="49" customFormat="1" ht="16.2" x14ac:dyDescent="0.3">
      <c r="B49" s="166" t="s">
        <v>450</v>
      </c>
      <c r="C49" s="166" t="s">
        <v>1104</v>
      </c>
      <c r="D49" s="166" t="s">
        <v>395</v>
      </c>
      <c r="E49" s="166"/>
      <c r="F49" s="166"/>
      <c r="G49" s="167"/>
      <c r="H49" s="196"/>
      <c r="I49" s="196"/>
      <c r="J49" s="197"/>
      <c r="K49" s="198" t="e">
        <f>DATE(#REF!,LOOKUP(tblData245678910111213141516171819202122232425262728293031323334[[#This Row],[Date last contacted]],{"April",4;"August",8;"December",12;"February",2;"January",1;"July",7;"June",6;"March",3;"May",5;"November",11;"October",10;"September",9}),1)</f>
        <v>#REF!</v>
      </c>
      <c r="L49" s="199">
        <f>tblData245678910111213141516171819202122232425262728293031323334[[#This Row],[Projected Premium]]*tblData245678910111213141516171819202122232425262728293031323334[[#This Row],[Email]]</f>
        <v>0</v>
      </c>
    </row>
    <row r="50" spans="2:12" s="49" customFormat="1" ht="16.2" x14ac:dyDescent="0.3">
      <c r="B50" s="166"/>
      <c r="C50" s="166"/>
      <c r="D50" s="166"/>
      <c r="E50" s="166"/>
      <c r="F50" s="166"/>
      <c r="G50" s="167"/>
      <c r="H50" s="196"/>
      <c r="I50" s="196"/>
      <c r="J50" s="197"/>
      <c r="K50" s="198" t="e">
        <f>DATE(#REF!,LOOKUP(tblData245678910111213141516171819202122232425262728293031323334[[#This Row],[Date last contacted]],{"April",4;"August",8;"December",12;"February",2;"January",1;"July",7;"June",6;"March",3;"May",5;"November",11;"October",10;"September",9}),1)</f>
        <v>#REF!</v>
      </c>
      <c r="L50" s="199">
        <f>tblData245678910111213141516171819202122232425262728293031323334[[#This Row],[Projected Premium]]*tblData245678910111213141516171819202122232425262728293031323334[[#This Row],[Email]]</f>
        <v>0</v>
      </c>
    </row>
    <row r="51" spans="2:12" s="49" customFormat="1" ht="16.2" x14ac:dyDescent="0.3">
      <c r="B51" s="166"/>
      <c r="C51" s="166"/>
      <c r="D51" s="166"/>
      <c r="E51" s="166"/>
      <c r="F51" s="166"/>
      <c r="G51" s="167"/>
      <c r="H51" s="196"/>
      <c r="I51" s="196"/>
      <c r="J51" s="197"/>
      <c r="K51" s="198" t="e">
        <f>DATE(#REF!,LOOKUP(tblData245678910111213141516171819202122232425262728293031323334[[#This Row],[Date last contacted]],{"April",4;"August",8;"December",12;"February",2;"January",1;"July",7;"June",6;"March",3;"May",5;"November",11;"October",10;"September",9}),1)</f>
        <v>#REF!</v>
      </c>
      <c r="L51" s="199">
        <f>tblData245678910111213141516171819202122232425262728293031323334[[#This Row],[Projected Premium]]*tblData245678910111213141516171819202122232425262728293031323334[[#This Row],[Email]]</f>
        <v>0</v>
      </c>
    </row>
    <row r="52" spans="2:12" ht="16.2" x14ac:dyDescent="0.3">
      <c r="B52" s="8" t="s">
        <v>2</v>
      </c>
      <c r="C52" s="8"/>
      <c r="D52" s="8"/>
      <c r="E52" s="7"/>
      <c r="F52" s="7">
        <f>SUBTOTAL(109,tblData245678910111213141516171819202122232425262728293031323334[Projected Premium])</f>
        <v>187974</v>
      </c>
      <c r="G52" s="20"/>
      <c r="H52" s="8"/>
      <c r="I52" s="20"/>
      <c r="J52" s="8"/>
      <c r="K52" s="12"/>
      <c r="L52" s="12"/>
    </row>
    <row r="53" spans="2:12" ht="16.2" x14ac:dyDescent="0.3">
      <c r="B53" s="136"/>
      <c r="C53" s="136"/>
      <c r="D53" s="136"/>
      <c r="E53" s="136"/>
      <c r="F53" s="136"/>
      <c r="G53" s="115"/>
      <c r="H53" s="136"/>
      <c r="I53" s="115"/>
      <c r="J53" s="136"/>
      <c r="K53" s="136"/>
      <c r="L53"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9809-A0A5-430C-A1C2-EA90AD94210A}">
  <sheetPr>
    <tabColor theme="4"/>
    <pageSetUpPr autoPageBreaks="0" fitToPage="1"/>
  </sheetPr>
  <dimension ref="B1:L76"/>
  <sheetViews>
    <sheetView showGridLines="0" topLeftCell="A40" workbookViewId="0">
      <selection activeCell="B73" sqref="B73"/>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112" t="s">
        <v>8</v>
      </c>
      <c r="K7" s="112" t="s">
        <v>3</v>
      </c>
      <c r="L7" s="112" t="s">
        <v>9</v>
      </c>
    </row>
    <row r="8" spans="2:12" ht="16.2" x14ac:dyDescent="0.3">
      <c r="B8" s="18"/>
      <c r="C8" s="18"/>
      <c r="D8" s="18"/>
      <c r="E8" s="18"/>
      <c r="F8" s="18"/>
      <c r="G8" s="19"/>
      <c r="H8" s="20"/>
      <c r="I8" s="20"/>
      <c r="J8" s="53"/>
      <c r="K8" s="54"/>
      <c r="L8" s="55"/>
    </row>
    <row r="9" spans="2:12" ht="32.4" x14ac:dyDescent="0.3">
      <c r="B9" s="18" t="s">
        <v>465</v>
      </c>
      <c r="C9" s="18" t="s">
        <v>466</v>
      </c>
      <c r="D9" s="18" t="s">
        <v>467</v>
      </c>
      <c r="E9" s="18" t="s">
        <v>161</v>
      </c>
      <c r="F9" s="18">
        <v>2200</v>
      </c>
      <c r="G9" s="19"/>
      <c r="H9" s="21">
        <v>43159</v>
      </c>
      <c r="I9" s="20" t="s">
        <v>468</v>
      </c>
      <c r="J9" s="53"/>
      <c r="K9" s="54" t="e">
        <f>DATE(#REF!,LOOKUP(tblData24567891011121314151617[[#This Row],[Date last contacted]],{"April",4;"August",8;"December",12;"February",2;"January",1;"July",7;"June",6;"March",3;"May",5;"November",11;"October",10;"September",9}),1)</f>
        <v>#REF!</v>
      </c>
      <c r="L9" s="55">
        <f>tblData24567891011121314151617[[#This Row],[Projected Premium]]*tblData24567891011121314151617[[#This Row],[Probability of Sale]]</f>
        <v>0</v>
      </c>
    </row>
    <row r="10" spans="2:12" ht="16.2" x14ac:dyDescent="0.3">
      <c r="B10" s="18"/>
      <c r="C10" s="18"/>
      <c r="D10" s="18"/>
      <c r="E10" s="18"/>
      <c r="F10" s="18"/>
      <c r="G10" s="19"/>
      <c r="H10" s="20"/>
      <c r="I10" s="20"/>
      <c r="J10" s="53"/>
      <c r="K10" s="54" t="e">
        <f>DATE(#REF!,LOOKUP(tblData24567891011121314151617[[#This Row],[Date last contacted]],{"April",4;"August",8;"December",12;"February",2;"January",1;"July",7;"June",6;"March",3;"May",5;"November",11;"October",10;"September",9}),1)</f>
        <v>#REF!</v>
      </c>
      <c r="L10" s="55">
        <f>tblData24567891011121314151617[[#This Row],[Projected Premium]]*tblData24567891011121314151617[[#This Row],[Probability of Sale]]</f>
        <v>0</v>
      </c>
    </row>
    <row r="11" spans="2:12" s="49" customFormat="1" ht="16.2" x14ac:dyDescent="0.3">
      <c r="B11" s="42" t="s">
        <v>631</v>
      </c>
      <c r="C11" s="42" t="s">
        <v>563</v>
      </c>
      <c r="D11" s="42" t="s">
        <v>564</v>
      </c>
      <c r="E11" s="42" t="s">
        <v>20</v>
      </c>
      <c r="F11" s="42">
        <v>116000</v>
      </c>
      <c r="G11" s="43"/>
      <c r="H11" s="157">
        <v>43290</v>
      </c>
      <c r="I11" s="45" t="s">
        <v>196</v>
      </c>
      <c r="J11" s="61"/>
      <c r="K11" s="62" t="e">
        <f>DATE(#REF!,LOOKUP(tblData24567891011121314151617[[#This Row],[Date last contacted]],{"April",4;"August",8;"December",12;"February",2;"January",1;"July",7;"June",6;"March",3;"May",5;"November",11;"October",10;"September",9}),1)</f>
        <v>#REF!</v>
      </c>
      <c r="L11" s="63">
        <f>tblData24567891011121314151617[[#This Row],[Projected Premium]]*tblData24567891011121314151617[[#This Row],[Probability of Sale]]</f>
        <v>0</v>
      </c>
    </row>
    <row r="12" spans="2:12" ht="16.2" x14ac:dyDescent="0.3">
      <c r="B12" s="18"/>
      <c r="C12" s="18"/>
      <c r="D12" s="18"/>
      <c r="E12" s="18"/>
      <c r="F12" s="18"/>
      <c r="G12" s="19"/>
      <c r="H12" s="20"/>
      <c r="I12" s="20"/>
      <c r="J12" s="53"/>
      <c r="K12" s="54" t="e">
        <f>DATE(#REF!,LOOKUP(tblData24567891011121314151617[[#This Row],[Date last contacted]],{"April",4;"August",8;"December",12;"February",2;"January",1;"July",7;"June",6;"March",3;"May",5;"November",11;"October",10;"September",9}),1)</f>
        <v>#REF!</v>
      </c>
      <c r="L12" s="55">
        <f>tblData24567891011121314151617[[#This Row],[Projected Premium]]*tblData24567891011121314151617[[#This Row],[Probability of Sale]]</f>
        <v>0</v>
      </c>
    </row>
    <row r="13" spans="2:12" s="49" customFormat="1" ht="32.4" x14ac:dyDescent="0.3">
      <c r="B13" s="42" t="s">
        <v>491</v>
      </c>
      <c r="C13" s="42" t="s">
        <v>492</v>
      </c>
      <c r="D13" s="42" t="s">
        <v>80</v>
      </c>
      <c r="E13" s="42" t="s">
        <v>568</v>
      </c>
      <c r="F13" s="42">
        <v>9000</v>
      </c>
      <c r="G13" s="43"/>
      <c r="H13" s="157">
        <v>43243</v>
      </c>
      <c r="I13" s="45" t="s">
        <v>569</v>
      </c>
      <c r="J13" s="61"/>
      <c r="K13" s="62" t="e">
        <f>DATE(#REF!,LOOKUP(tblData24567891011121314151617[[#This Row],[Date last contacted]],{"April",4;"August",8;"December",12;"February",2;"January",1;"July",7;"June",6;"March",3;"May",5;"November",11;"October",10;"September",9}),1)</f>
        <v>#REF!</v>
      </c>
      <c r="L13" s="63">
        <f>tblData24567891011121314151617[[#This Row],[Projected Premium]]*tblData24567891011121314151617[[#This Row],[Probability of Sale]]</f>
        <v>0</v>
      </c>
    </row>
    <row r="14" spans="2:12" ht="16.2" x14ac:dyDescent="0.3">
      <c r="B14" s="18"/>
      <c r="C14" s="18"/>
      <c r="D14" s="18"/>
      <c r="E14" s="18"/>
      <c r="F14" s="18"/>
      <c r="G14" s="19"/>
      <c r="H14" s="20"/>
      <c r="I14" s="20"/>
      <c r="J14" s="53"/>
      <c r="K14" s="54" t="e">
        <f>DATE(#REF!,LOOKUP(tblData24567891011121314151617[[#This Row],[Date last contacted]],{"April",4;"August",8;"December",12;"February",2;"January",1;"July",7;"June",6;"March",3;"May",5;"November",11;"October",10;"September",9}),1)</f>
        <v>#REF!</v>
      </c>
      <c r="L14" s="55">
        <f>tblData24567891011121314151617[[#This Row],[Projected Premium]]*tblData24567891011121314151617[[#This Row],[Probability of Sale]]</f>
        <v>0</v>
      </c>
    </row>
    <row r="15" spans="2:12" ht="16.2" x14ac:dyDescent="0.3">
      <c r="B15" s="18"/>
      <c r="C15" s="18"/>
      <c r="D15" s="18"/>
      <c r="E15" s="18"/>
      <c r="F15" s="18"/>
      <c r="G15" s="19"/>
      <c r="H15" s="20"/>
      <c r="I15" s="20"/>
      <c r="J15" s="53"/>
      <c r="K15" s="54" t="e">
        <f>DATE(#REF!,LOOKUP(tblData24567891011121314151617[[#This Row],[Date last contacted]],{"April",4;"August",8;"December",12;"February",2;"January",1;"July",7;"June",6;"March",3;"May",5;"November",11;"October",10;"September",9}),1)</f>
        <v>#REF!</v>
      </c>
      <c r="L15" s="55">
        <f>tblData24567891011121314151617[[#This Row],[Projected Premium]]*tblData24567891011121314151617[[#This Row],[Probability of Sale]]</f>
        <v>0</v>
      </c>
    </row>
    <row r="16" spans="2:12" ht="48.6" x14ac:dyDescent="0.3">
      <c r="B16" s="18" t="s">
        <v>584</v>
      </c>
      <c r="C16" s="18" t="s">
        <v>585</v>
      </c>
      <c r="D16" s="18" t="s">
        <v>586</v>
      </c>
      <c r="E16" s="18" t="s">
        <v>587</v>
      </c>
      <c r="F16" s="18">
        <v>8000</v>
      </c>
      <c r="G16" s="19"/>
      <c r="H16" s="21">
        <v>43258</v>
      </c>
      <c r="I16" s="20" t="s">
        <v>588</v>
      </c>
      <c r="J16" s="53"/>
      <c r="K16" s="54" t="e">
        <f>DATE(#REF!,LOOKUP(tblData24567891011121314151617[[#This Row],[Date last contacted]],{"April",4;"August",8;"December",12;"February",2;"January",1;"July",7;"June",6;"March",3;"May",5;"November",11;"October",10;"September",9}),1)</f>
        <v>#REF!</v>
      </c>
      <c r="L16" s="55">
        <f>tblData24567891011121314151617[[#This Row],[Projected Premium]]*tblData24567891011121314151617[[#This Row],[Probability of Sale]]</f>
        <v>0</v>
      </c>
    </row>
    <row r="17" spans="2:12" ht="16.2" x14ac:dyDescent="0.3">
      <c r="B17" s="18"/>
      <c r="C17" s="18"/>
      <c r="D17" s="18"/>
      <c r="E17" s="18"/>
      <c r="F17" s="18"/>
      <c r="G17" s="19"/>
      <c r="H17" s="20"/>
      <c r="I17" s="20"/>
      <c r="J17" s="53"/>
      <c r="K17" s="54" t="e">
        <f>DATE(#REF!,LOOKUP(tblData24567891011121314151617[[#This Row],[Date last contacted]],{"April",4;"August",8;"December",12;"February",2;"January",1;"July",7;"June",6;"March",3;"May",5;"November",11;"October",10;"September",9}),1)</f>
        <v>#REF!</v>
      </c>
      <c r="L17" s="55">
        <f>tblData24567891011121314151617[[#This Row],[Projected Premium]]*tblData24567891011121314151617[[#This Row],[Probability of Sale]]</f>
        <v>0</v>
      </c>
    </row>
    <row r="18" spans="2:12" ht="48.6" x14ac:dyDescent="0.3">
      <c r="B18" s="18" t="s">
        <v>589</v>
      </c>
      <c r="C18" s="18" t="s">
        <v>590</v>
      </c>
      <c r="D18" s="18" t="s">
        <v>80</v>
      </c>
      <c r="E18" s="18" t="s">
        <v>591</v>
      </c>
      <c r="F18" s="18">
        <v>75000</v>
      </c>
      <c r="G18" s="19"/>
      <c r="H18" s="21">
        <v>43258</v>
      </c>
      <c r="I18" s="20" t="s">
        <v>592</v>
      </c>
      <c r="J18" s="53"/>
      <c r="K18" s="54" t="e">
        <f>DATE(#REF!,LOOKUP(tblData24567891011121314151617[[#This Row],[Date last contacted]],{"April",4;"August",8;"December",12;"February",2;"January",1;"July",7;"June",6;"March",3;"May",5;"November",11;"October",10;"September",9}),1)</f>
        <v>#REF!</v>
      </c>
      <c r="L18" s="55">
        <f>tblData24567891011121314151617[[#This Row],[Projected Premium]]*tblData24567891011121314151617[[#This Row],[Probability of Sale]]</f>
        <v>0</v>
      </c>
    </row>
    <row r="19" spans="2:12" ht="16.2" x14ac:dyDescent="0.3">
      <c r="B19" s="18"/>
      <c r="C19" s="18"/>
      <c r="D19" s="18"/>
      <c r="E19" s="18"/>
      <c r="F19" s="18"/>
      <c r="G19" s="19"/>
      <c r="H19" s="20"/>
      <c r="I19" s="20"/>
      <c r="J19" s="53"/>
      <c r="K19" s="54" t="e">
        <f>DATE(#REF!,LOOKUP(tblData24567891011121314151617[[#This Row],[Date last contacted]],{"April",4;"August",8;"December",12;"February",2;"January",1;"July",7;"June",6;"March",3;"May",5;"November",11;"October",10;"September",9}),1)</f>
        <v>#REF!</v>
      </c>
      <c r="L19" s="55">
        <f>tblData24567891011121314151617[[#This Row],[Projected Premium]]*tblData24567891011121314151617[[#This Row],[Probability of Sale]]</f>
        <v>0</v>
      </c>
    </row>
    <row r="20" spans="2:12" ht="16.2" x14ac:dyDescent="0.3">
      <c r="B20" s="18" t="s">
        <v>595</v>
      </c>
      <c r="C20" s="18" t="s">
        <v>487</v>
      </c>
      <c r="D20" s="18" t="s">
        <v>80</v>
      </c>
      <c r="E20" s="18" t="s">
        <v>338</v>
      </c>
      <c r="F20" s="18">
        <v>1852</v>
      </c>
      <c r="G20" s="19"/>
      <c r="H20" s="21">
        <v>43305</v>
      </c>
      <c r="I20" s="20" t="s">
        <v>515</v>
      </c>
      <c r="J20" s="53"/>
      <c r="K20" s="54" t="e">
        <f>DATE(#REF!,LOOKUP(tblData24567891011121314151617[[#This Row],[Date last contacted]],{"April",4;"August",8;"December",12;"February",2;"January",1;"July",7;"June",6;"March",3;"May",5;"November",11;"October",10;"September",9}),1)</f>
        <v>#REF!</v>
      </c>
      <c r="L20" s="55">
        <f>tblData24567891011121314151617[[#This Row],[Projected Premium]]*tblData24567891011121314151617[[#This Row],[Probability of Sale]]</f>
        <v>0</v>
      </c>
    </row>
    <row r="21" spans="2:12" ht="16.2" x14ac:dyDescent="0.3">
      <c r="B21" s="18"/>
      <c r="C21" s="18"/>
      <c r="D21" s="18"/>
      <c r="E21" s="18"/>
      <c r="F21" s="18"/>
      <c r="G21" s="19"/>
      <c r="H21" s="20"/>
      <c r="I21" s="20"/>
      <c r="J21" s="53"/>
      <c r="K21" s="54" t="e">
        <f>DATE(#REF!,LOOKUP(tblData24567891011121314151617[[#This Row],[Date last contacted]],{"April",4;"August",8;"December",12;"February",2;"January",1;"July",7;"June",6;"March",3;"May",5;"November",11;"October",10;"September",9}),1)</f>
        <v>#REF!</v>
      </c>
      <c r="L21" s="55">
        <f>tblData24567891011121314151617[[#This Row],[Projected Premium]]*tblData24567891011121314151617[[#This Row],[Probability of Sale]]</f>
        <v>0</v>
      </c>
    </row>
    <row r="22" spans="2:12" ht="16.2" x14ac:dyDescent="0.3">
      <c r="B22" s="18" t="s">
        <v>595</v>
      </c>
      <c r="C22" s="18" t="s">
        <v>487</v>
      </c>
      <c r="D22" s="18" t="s">
        <v>80</v>
      </c>
      <c r="E22" s="18" t="s">
        <v>84</v>
      </c>
      <c r="F22" s="18">
        <v>3500</v>
      </c>
      <c r="G22" s="19"/>
      <c r="H22" s="21">
        <v>43305</v>
      </c>
      <c r="I22" s="20" t="s">
        <v>372</v>
      </c>
      <c r="J22" s="53"/>
      <c r="K22" s="54" t="e">
        <f>DATE(#REF!,LOOKUP(tblData24567891011121314151617[[#This Row],[Date last contacted]],{"April",4;"August",8;"December",12;"February",2;"January",1;"July",7;"June",6;"March",3;"May",5;"November",11;"October",10;"September",9}),1)</f>
        <v>#REF!</v>
      </c>
      <c r="L22" s="55">
        <f>tblData24567891011121314151617[[#This Row],[Projected Premium]]*tblData24567891011121314151617[[#This Row],[Probability of Sale]]</f>
        <v>0</v>
      </c>
    </row>
    <row r="23" spans="2:12" ht="16.2" x14ac:dyDescent="0.3">
      <c r="B23" s="18"/>
      <c r="C23" s="18"/>
      <c r="D23" s="18"/>
      <c r="E23" s="18"/>
      <c r="F23" s="18"/>
      <c r="G23" s="19"/>
      <c r="H23" s="20"/>
      <c r="I23" s="20"/>
      <c r="J23" s="53"/>
      <c r="K23" s="54" t="e">
        <f>DATE(#REF!,LOOKUP(tblData24567891011121314151617[[#This Row],[Date last contacted]],{"April",4;"August",8;"December",12;"February",2;"January",1;"July",7;"June",6;"March",3;"May",5;"November",11;"October",10;"September",9}),1)</f>
        <v>#REF!</v>
      </c>
      <c r="L23" s="55">
        <f>tblData24567891011121314151617[[#This Row],[Projected Premium]]*tblData24567891011121314151617[[#This Row],[Probability of Sale]]</f>
        <v>0</v>
      </c>
    </row>
    <row r="24" spans="2:12" s="49" customFormat="1" ht="32.4" x14ac:dyDescent="0.3">
      <c r="B24" s="42" t="s">
        <v>622</v>
      </c>
      <c r="C24" s="42" t="s">
        <v>596</v>
      </c>
      <c r="D24" s="42" t="s">
        <v>597</v>
      </c>
      <c r="E24" s="42" t="s">
        <v>20</v>
      </c>
      <c r="F24" s="42">
        <v>9500</v>
      </c>
      <c r="G24" s="43"/>
      <c r="H24" s="60">
        <v>43274</v>
      </c>
      <c r="I24" s="45" t="s">
        <v>196</v>
      </c>
      <c r="J24" s="61"/>
      <c r="K24" s="62" t="e">
        <f>DATE(#REF!,LOOKUP(tblData24567891011121314151617[[#This Row],[Date last contacted]],{"April",4;"August",8;"December",12;"February",2;"January",1;"July",7;"June",6;"March",3;"May",5;"November",11;"October",10;"September",9}),1)</f>
        <v>#REF!</v>
      </c>
      <c r="L24" s="63">
        <f>tblData24567891011121314151617[[#This Row],[Projected Premium]]*tblData24567891011121314151617[[#This Row],[Probability of Sale]]</f>
        <v>0</v>
      </c>
    </row>
    <row r="25" spans="2:12" ht="16.2" x14ac:dyDescent="0.3">
      <c r="B25" s="18"/>
      <c r="C25" s="18"/>
      <c r="D25" s="18"/>
      <c r="E25" s="18"/>
      <c r="F25" s="18"/>
      <c r="G25" s="19"/>
      <c r="H25" s="20"/>
      <c r="I25" s="20"/>
      <c r="J25" s="53"/>
      <c r="K25" s="54" t="e">
        <f>DATE(#REF!,LOOKUP(tblData24567891011121314151617[[#This Row],[Date last contacted]],{"April",4;"August",8;"December",12;"February",2;"January",1;"July",7;"June",6;"March",3;"May",5;"November",11;"October",10;"September",9}),1)</f>
        <v>#REF!</v>
      </c>
      <c r="L25" s="55">
        <f>tblData24567891011121314151617[[#This Row],[Projected Premium]]*tblData24567891011121314151617[[#This Row],[Probability of Sale]]</f>
        <v>0</v>
      </c>
    </row>
    <row r="26" spans="2:12" ht="16.2" x14ac:dyDescent="0.3">
      <c r="B26" s="18"/>
      <c r="C26" s="18"/>
      <c r="D26" s="18"/>
      <c r="E26" s="18"/>
      <c r="F26" s="18"/>
      <c r="G26" s="19"/>
      <c r="H26" s="20"/>
      <c r="I26" s="20"/>
      <c r="J26" s="53"/>
      <c r="K26" s="54" t="e">
        <f>DATE(#REF!,LOOKUP(tblData24567891011121314151617[[#This Row],[Date last contacted]],{"April",4;"August",8;"December",12;"February",2;"January",1;"July",7;"June",6;"March",3;"May",5;"November",11;"October",10;"September",9}),1)</f>
        <v>#REF!</v>
      </c>
      <c r="L26" s="55">
        <f>tblData24567891011121314151617[[#This Row],[Projected Premium]]*tblData24567891011121314151617[[#This Row],[Probability of Sale]]</f>
        <v>0</v>
      </c>
    </row>
    <row r="27" spans="2:12" ht="16.2" x14ac:dyDescent="0.3">
      <c r="B27" s="18" t="s">
        <v>599</v>
      </c>
      <c r="C27" s="18" t="s">
        <v>600</v>
      </c>
      <c r="D27" s="18" t="s">
        <v>80</v>
      </c>
      <c r="E27" s="18" t="s">
        <v>601</v>
      </c>
      <c r="F27" s="18">
        <v>3000</v>
      </c>
      <c r="G27" s="19"/>
      <c r="H27" s="21">
        <v>43264</v>
      </c>
      <c r="I27" s="20" t="s">
        <v>602</v>
      </c>
      <c r="J27" s="53"/>
      <c r="K27" s="54" t="e">
        <f>DATE(#REF!,LOOKUP(tblData24567891011121314151617[[#This Row],[Date last contacted]],{"April",4;"August",8;"December",12;"February",2;"January",1;"July",7;"June",6;"March",3;"May",5;"November",11;"October",10;"September",9}),1)</f>
        <v>#REF!</v>
      </c>
      <c r="L27" s="55">
        <f>tblData24567891011121314151617[[#This Row],[Projected Premium]]*tblData24567891011121314151617[[#This Row],[Probability of Sale]]</f>
        <v>0</v>
      </c>
    </row>
    <row r="28" spans="2:12" ht="16.2" x14ac:dyDescent="0.3">
      <c r="B28" s="18"/>
      <c r="C28" s="18"/>
      <c r="D28" s="18"/>
      <c r="E28" s="18"/>
      <c r="F28" s="18"/>
      <c r="G28" s="19"/>
      <c r="H28" s="20"/>
      <c r="I28" s="20"/>
      <c r="J28" s="53"/>
      <c r="K28" s="54" t="e">
        <f>DATE(#REF!,LOOKUP(tblData24567891011121314151617[[#This Row],[Date last contacted]],{"April",4;"August",8;"December",12;"February",2;"January",1;"July",7;"June",6;"March",3;"May",5;"November",11;"October",10;"September",9}),1)</f>
        <v>#REF!</v>
      </c>
      <c r="L28" s="55">
        <f>tblData24567891011121314151617[[#This Row],[Projected Premium]]*tblData24567891011121314151617[[#This Row],[Probability of Sale]]</f>
        <v>0</v>
      </c>
    </row>
    <row r="29" spans="2:12" ht="32.4" x14ac:dyDescent="0.3">
      <c r="B29" s="18" t="s">
        <v>603</v>
      </c>
      <c r="C29" s="18" t="s">
        <v>556</v>
      </c>
      <c r="D29" s="18" t="s">
        <v>80</v>
      </c>
      <c r="E29" s="18" t="s">
        <v>396</v>
      </c>
      <c r="F29" s="18">
        <v>4000</v>
      </c>
      <c r="G29" s="19"/>
      <c r="H29" s="21">
        <v>43264</v>
      </c>
      <c r="I29" s="20" t="s">
        <v>604</v>
      </c>
      <c r="J29" s="53"/>
      <c r="K29" s="54" t="e">
        <f>DATE(#REF!,LOOKUP(tblData24567891011121314151617[[#This Row],[Date last contacted]],{"April",4;"August",8;"December",12;"February",2;"January",1;"July",7;"June",6;"March",3;"May",5;"November",11;"October",10;"September",9}),1)</f>
        <v>#REF!</v>
      </c>
      <c r="L29" s="55">
        <f>tblData24567891011121314151617[[#This Row],[Projected Premium]]*tblData24567891011121314151617[[#This Row],[Probability of Sale]]</f>
        <v>0</v>
      </c>
    </row>
    <row r="30" spans="2:12" ht="16.2" x14ac:dyDescent="0.3">
      <c r="B30" s="18"/>
      <c r="C30" s="18"/>
      <c r="D30" s="18"/>
      <c r="E30" s="18"/>
      <c r="F30" s="18"/>
      <c r="G30" s="19"/>
      <c r="H30" s="20"/>
      <c r="I30" s="20"/>
      <c r="J30" s="53"/>
      <c r="K30" s="54" t="e">
        <f>DATE(#REF!,LOOKUP(tblData24567891011121314151617[[#This Row],[Date last contacted]],{"April",4;"August",8;"December",12;"February",2;"January",1;"July",7;"June",6;"March",3;"May",5;"November",11;"October",10;"September",9}),1)</f>
        <v>#REF!</v>
      </c>
      <c r="L30" s="55">
        <f>tblData24567891011121314151617[[#This Row],[Projected Premium]]*tblData24567891011121314151617[[#This Row],[Probability of Sale]]</f>
        <v>0</v>
      </c>
    </row>
    <row r="31" spans="2:12" ht="16.2" x14ac:dyDescent="0.3">
      <c r="B31" s="18" t="s">
        <v>605</v>
      </c>
      <c r="C31" s="18" t="s">
        <v>378</v>
      </c>
      <c r="D31" s="18" t="s">
        <v>80</v>
      </c>
      <c r="E31" s="18" t="s">
        <v>572</v>
      </c>
      <c r="F31" s="18">
        <v>5000</v>
      </c>
      <c r="G31" s="19"/>
      <c r="H31" s="21">
        <v>43265</v>
      </c>
      <c r="I31" s="20" t="s">
        <v>606</v>
      </c>
      <c r="J31" s="53"/>
      <c r="K31" s="54" t="e">
        <f>DATE(#REF!,LOOKUP(tblData24567891011121314151617[[#This Row],[Date last contacted]],{"April",4;"August",8;"December",12;"February",2;"January",1;"July",7;"June",6;"March",3;"May",5;"November",11;"October",10;"September",9}),1)</f>
        <v>#REF!</v>
      </c>
      <c r="L31" s="55">
        <f>tblData24567891011121314151617[[#This Row],[Projected Premium]]*tblData24567891011121314151617[[#This Row],[Probability of Sale]]</f>
        <v>0</v>
      </c>
    </row>
    <row r="32" spans="2:12" ht="16.2" x14ac:dyDescent="0.3">
      <c r="B32" s="18"/>
      <c r="C32" s="18"/>
      <c r="D32" s="18"/>
      <c r="E32" s="18"/>
      <c r="F32" s="18"/>
      <c r="G32" s="19"/>
      <c r="H32" s="20"/>
      <c r="I32" s="20"/>
      <c r="J32" s="53"/>
      <c r="K32" s="54" t="e">
        <f>DATE(#REF!,LOOKUP(tblData24567891011121314151617[[#This Row],[Date last contacted]],{"April",4;"August",8;"December",12;"February",2;"January",1;"July",7;"June",6;"March",3;"May",5;"November",11;"October",10;"September",9}),1)</f>
        <v>#REF!</v>
      </c>
      <c r="L32" s="55">
        <f>tblData24567891011121314151617[[#This Row],[Projected Premium]]*tblData24567891011121314151617[[#This Row],[Probability of Sale]]</f>
        <v>0</v>
      </c>
    </row>
    <row r="33" spans="2:12" ht="16.2" x14ac:dyDescent="0.3">
      <c r="B33" s="18" t="s">
        <v>610</v>
      </c>
      <c r="C33" s="18" t="s">
        <v>492</v>
      </c>
      <c r="D33" s="18" t="s">
        <v>80</v>
      </c>
      <c r="E33" s="18" t="s">
        <v>399</v>
      </c>
      <c r="F33" s="18">
        <v>3000</v>
      </c>
      <c r="G33" s="19"/>
      <c r="H33" s="20"/>
      <c r="I33" s="20"/>
      <c r="J33" s="53"/>
      <c r="K33" s="54" t="e">
        <f>DATE(#REF!,LOOKUP(tblData24567891011121314151617[[#This Row],[Date last contacted]],{"April",4;"August",8;"December",12;"February",2;"January",1;"July",7;"June",6;"March",3;"May",5;"November",11;"October",10;"September",9}),1)</f>
        <v>#REF!</v>
      </c>
      <c r="L33" s="55">
        <f>tblData24567891011121314151617[[#This Row],[Projected Premium]]*tblData24567891011121314151617[[#This Row],[Probability of Sale]]</f>
        <v>0</v>
      </c>
    </row>
    <row r="34" spans="2:12" ht="16.2" x14ac:dyDescent="0.3">
      <c r="B34" s="18"/>
      <c r="C34" s="18"/>
      <c r="D34" s="18"/>
      <c r="E34" s="18"/>
      <c r="F34" s="18"/>
      <c r="G34" s="19"/>
      <c r="H34" s="20"/>
      <c r="I34" s="20"/>
      <c r="J34" s="53"/>
      <c r="K34" s="54" t="e">
        <f>DATE(#REF!,LOOKUP(tblData24567891011121314151617[[#This Row],[Date last contacted]],{"April",4;"August",8;"December",12;"February",2;"January",1;"July",7;"June",6;"March",3;"May",5;"November",11;"October",10;"September",9}),1)</f>
        <v>#REF!</v>
      </c>
      <c r="L34" s="55">
        <f>tblData24567891011121314151617[[#This Row],[Projected Premium]]*tblData24567891011121314151617[[#This Row],[Probability of Sale]]</f>
        <v>0</v>
      </c>
    </row>
    <row r="35" spans="2:12" ht="16.2" x14ac:dyDescent="0.3">
      <c r="B35" s="18"/>
      <c r="C35" s="18"/>
      <c r="D35" s="18"/>
      <c r="E35" s="18"/>
      <c r="F35" s="18"/>
      <c r="G35" s="19"/>
      <c r="H35" s="20"/>
      <c r="I35" s="20"/>
      <c r="J35" s="53"/>
      <c r="K35" s="54" t="e">
        <f>DATE(#REF!,LOOKUP(tblData24567891011121314151617[[#This Row],[Date last contacted]],{"April",4;"August",8;"December",12;"February",2;"January",1;"July",7;"June",6;"March",3;"May",5;"November",11;"October",10;"September",9}),1)</f>
        <v>#REF!</v>
      </c>
      <c r="L35" s="55">
        <f>tblData24567891011121314151617[[#This Row],[Projected Premium]]*tblData24567891011121314151617[[#This Row],[Probability of Sale]]</f>
        <v>0</v>
      </c>
    </row>
    <row r="36" spans="2:12" ht="16.2" x14ac:dyDescent="0.3">
      <c r="B36" s="18" t="s">
        <v>608</v>
      </c>
      <c r="C36" s="18" t="s">
        <v>609</v>
      </c>
      <c r="D36" s="18" t="s">
        <v>80</v>
      </c>
      <c r="E36" s="18" t="s">
        <v>399</v>
      </c>
      <c r="F36" s="18">
        <v>4000</v>
      </c>
      <c r="G36" s="19"/>
      <c r="H36" s="20"/>
      <c r="I36" s="20"/>
      <c r="J36" s="53"/>
      <c r="K36" s="54" t="e">
        <f>DATE(#REF!,LOOKUP(tblData24567891011121314151617[[#This Row],[Date last contacted]],{"April",4;"August",8;"December",12;"February",2;"January",1;"July",7;"June",6;"March",3;"May",5;"November",11;"October",10;"September",9}),1)</f>
        <v>#REF!</v>
      </c>
      <c r="L36" s="55">
        <f>tblData24567891011121314151617[[#This Row],[Projected Premium]]*tblData24567891011121314151617[[#This Row],[Probability of Sale]]</f>
        <v>0</v>
      </c>
    </row>
    <row r="37" spans="2:12" ht="16.2" x14ac:dyDescent="0.3">
      <c r="B37" s="18"/>
      <c r="C37" s="18"/>
      <c r="D37" s="18"/>
      <c r="E37" s="18"/>
      <c r="F37" s="18"/>
      <c r="G37" s="19"/>
      <c r="H37" s="20"/>
      <c r="I37" s="20"/>
      <c r="J37" s="53"/>
      <c r="K37" s="54" t="e">
        <f>DATE(#REF!,LOOKUP(tblData24567891011121314151617[[#This Row],[Date last contacted]],{"April",4;"August",8;"December",12;"February",2;"January",1;"July",7;"June",6;"March",3;"May",5;"November",11;"October",10;"September",9}),1)</f>
        <v>#REF!</v>
      </c>
      <c r="L37" s="55">
        <f>tblData24567891011121314151617[[#This Row],[Projected Premium]]*tblData24567891011121314151617[[#This Row],[Probability of Sale]]</f>
        <v>0</v>
      </c>
    </row>
    <row r="38" spans="2:12" ht="16.2" x14ac:dyDescent="0.3">
      <c r="B38" s="18"/>
      <c r="C38" s="18"/>
      <c r="D38" s="18"/>
      <c r="E38" s="18"/>
      <c r="F38" s="18"/>
      <c r="G38" s="19"/>
      <c r="H38" s="20"/>
      <c r="I38" s="20"/>
      <c r="J38" s="53"/>
      <c r="K38" s="54" t="e">
        <f>DATE(#REF!,LOOKUP(tblData24567891011121314151617[[#This Row],[Date last contacted]],{"April",4;"August",8;"December",12;"February",2;"January",1;"July",7;"June",6;"March",3;"May",5;"November",11;"October",10;"September",9}),1)</f>
        <v>#REF!</v>
      </c>
      <c r="L38" s="55">
        <f>tblData24567891011121314151617[[#This Row],[Projected Premium]]*tblData24567891011121314151617[[#This Row],[Probability of Sale]]</f>
        <v>0</v>
      </c>
    </row>
    <row r="39" spans="2:12" ht="16.2" x14ac:dyDescent="0.3">
      <c r="B39" s="18" t="s">
        <v>613</v>
      </c>
      <c r="C39" s="18" t="s">
        <v>617</v>
      </c>
      <c r="D39" s="18" t="s">
        <v>98</v>
      </c>
      <c r="E39" s="18" t="s">
        <v>618</v>
      </c>
      <c r="F39" s="18">
        <v>1400</v>
      </c>
      <c r="G39" s="19"/>
      <c r="H39" s="21">
        <v>43276</v>
      </c>
      <c r="I39" s="20" t="s">
        <v>515</v>
      </c>
      <c r="J39" s="53"/>
      <c r="K39" s="54" t="e">
        <f>DATE(#REF!,LOOKUP(tblData24567891011121314151617[[#This Row],[Date last contacted]],{"April",4;"August",8;"December",12;"February",2;"January",1;"July",7;"June",6;"March",3;"May",5;"November",11;"October",10;"September",9}),1)</f>
        <v>#REF!</v>
      </c>
      <c r="L39" s="55">
        <f>tblData24567891011121314151617[[#This Row],[Projected Premium]]*tblData24567891011121314151617[[#This Row],[Probability of Sale]]</f>
        <v>0</v>
      </c>
    </row>
    <row r="40" spans="2:12" ht="16.2" x14ac:dyDescent="0.3">
      <c r="B40" s="18"/>
      <c r="C40" s="18"/>
      <c r="D40" s="18"/>
      <c r="E40" s="18"/>
      <c r="F40" s="18"/>
      <c r="G40" s="19"/>
      <c r="H40" s="20"/>
      <c r="I40" s="20"/>
      <c r="J40" s="53"/>
      <c r="K40" s="54" t="e">
        <f>DATE(#REF!,LOOKUP(tblData24567891011121314151617[[#This Row],[Date last contacted]],{"April",4;"August",8;"December",12;"February",2;"January",1;"July",7;"June",6;"March",3;"May",5;"November",11;"October",10;"September",9}),1)</f>
        <v>#REF!</v>
      </c>
      <c r="L40" s="55">
        <f>tblData24567891011121314151617[[#This Row],[Projected Premium]]*tblData24567891011121314151617[[#This Row],[Probability of Sale]]</f>
        <v>0</v>
      </c>
    </row>
    <row r="41" spans="2:12" ht="16.2" x14ac:dyDescent="0.3">
      <c r="B41" s="18" t="s">
        <v>619</v>
      </c>
      <c r="C41" s="18" t="s">
        <v>620</v>
      </c>
      <c r="D41" s="18" t="s">
        <v>98</v>
      </c>
      <c r="E41" s="18" t="s">
        <v>621</v>
      </c>
      <c r="F41" s="18">
        <v>1800</v>
      </c>
      <c r="G41" s="19"/>
      <c r="H41" s="21">
        <v>43279</v>
      </c>
      <c r="I41" s="20" t="s">
        <v>515</v>
      </c>
      <c r="J41" s="53"/>
      <c r="K41" s="54" t="e">
        <f>DATE(#REF!,LOOKUP(tblData24567891011121314151617[[#This Row],[Date last contacted]],{"April",4;"August",8;"December",12;"February",2;"January",1;"July",7;"June",6;"March",3;"May",5;"November",11;"October",10;"September",9}),1)</f>
        <v>#REF!</v>
      </c>
      <c r="L41" s="55">
        <f>tblData24567891011121314151617[[#This Row],[Projected Premium]]*tblData24567891011121314151617[[#This Row],[Probability of Sale]]</f>
        <v>0</v>
      </c>
    </row>
    <row r="42" spans="2:12" ht="16.2" x14ac:dyDescent="0.3">
      <c r="B42" s="18"/>
      <c r="C42" s="18"/>
      <c r="D42" s="18"/>
      <c r="E42" s="18"/>
      <c r="F42" s="18"/>
      <c r="G42" s="19"/>
      <c r="H42" s="20"/>
      <c r="I42" s="20"/>
      <c r="J42" s="53"/>
      <c r="K42" s="54" t="e">
        <f>DATE(#REF!,LOOKUP(tblData24567891011121314151617[[#This Row],[Date last contacted]],{"April",4;"August",8;"December",12;"February",2;"January",1;"July",7;"June",6;"March",3;"May",5;"November",11;"October",10;"September",9}),1)</f>
        <v>#REF!</v>
      </c>
      <c r="L42" s="55">
        <f>tblData24567891011121314151617[[#This Row],[Projected Premium]]*tblData24567891011121314151617[[#This Row],[Probability of Sale]]</f>
        <v>0</v>
      </c>
    </row>
    <row r="43" spans="2:12" s="49" customFormat="1" ht="16.2" x14ac:dyDescent="0.3">
      <c r="B43" s="42" t="s">
        <v>623</v>
      </c>
      <c r="C43" s="42" t="s">
        <v>497</v>
      </c>
      <c r="D43" s="42" t="s">
        <v>80</v>
      </c>
      <c r="E43" s="42" t="s">
        <v>161</v>
      </c>
      <c r="F43" s="42">
        <v>2203</v>
      </c>
      <c r="G43" s="43"/>
      <c r="H43" s="60">
        <v>43290</v>
      </c>
      <c r="I43" s="45" t="s">
        <v>196</v>
      </c>
      <c r="J43" s="61"/>
      <c r="K43" s="62" t="e">
        <f>DATE(#REF!,LOOKUP(tblData24567891011121314151617[[#This Row],[Date last contacted]],{"April",4;"August",8;"December",12;"February",2;"January",1;"July",7;"June",6;"March",3;"May",5;"November",11;"October",10;"September",9}),1)</f>
        <v>#REF!</v>
      </c>
      <c r="L43" s="63">
        <f>tblData24567891011121314151617[[#This Row],[Projected Premium]]*tblData24567891011121314151617[[#This Row],[Probability of Sale]]</f>
        <v>0</v>
      </c>
    </row>
    <row r="44" spans="2:12" ht="16.2" x14ac:dyDescent="0.3">
      <c r="B44" s="18"/>
      <c r="C44" s="18"/>
      <c r="D44" s="18"/>
      <c r="E44" s="18"/>
      <c r="F44" s="18"/>
      <c r="G44" s="19"/>
      <c r="H44" s="20"/>
      <c r="I44" s="20"/>
      <c r="J44" s="53"/>
      <c r="K44" s="54" t="e">
        <f>DATE(#REF!,LOOKUP(tblData24567891011121314151617[[#This Row],[Date last contacted]],{"April",4;"August",8;"December",12;"February",2;"January",1;"July",7;"June",6;"March",3;"May",5;"November",11;"October",10;"September",9}),1)</f>
        <v>#REF!</v>
      </c>
      <c r="L44" s="55">
        <f>tblData24567891011121314151617[[#This Row],[Projected Premium]]*tblData24567891011121314151617[[#This Row],[Probability of Sale]]</f>
        <v>0</v>
      </c>
    </row>
    <row r="45" spans="2:12" s="49" customFormat="1" ht="16.2" x14ac:dyDescent="0.3">
      <c r="B45" s="42" t="s">
        <v>624</v>
      </c>
      <c r="C45" s="42" t="s">
        <v>625</v>
      </c>
      <c r="D45" s="42" t="s">
        <v>626</v>
      </c>
      <c r="E45" s="42" t="s">
        <v>338</v>
      </c>
      <c r="F45" s="42">
        <v>8208</v>
      </c>
      <c r="G45" s="43"/>
      <c r="H45" s="60">
        <v>43279</v>
      </c>
      <c r="I45" s="45" t="s">
        <v>515</v>
      </c>
      <c r="J45" s="61"/>
      <c r="K45" s="62" t="e">
        <f>DATE(#REF!,LOOKUP(tblData24567891011121314151617[[#This Row],[Date last contacted]],{"April",4;"August",8;"December",12;"February",2;"January",1;"July",7;"June",6;"March",3;"May",5;"November",11;"October",10;"September",9}),1)</f>
        <v>#REF!</v>
      </c>
      <c r="L45" s="63">
        <f>tblData24567891011121314151617[[#This Row],[Projected Premium]]*tblData24567891011121314151617[[#This Row],[Probability of Sale]]</f>
        <v>0</v>
      </c>
    </row>
    <row r="46" spans="2:12" ht="16.2" x14ac:dyDescent="0.3">
      <c r="B46" s="18"/>
      <c r="C46" s="18"/>
      <c r="D46" s="18"/>
      <c r="E46" s="18"/>
      <c r="F46" s="18"/>
      <c r="G46" s="19"/>
      <c r="H46" s="20"/>
      <c r="I46" s="20"/>
      <c r="J46" s="53"/>
      <c r="K46" s="54" t="e">
        <f>DATE(#REF!,LOOKUP(tblData24567891011121314151617[[#This Row],[Date last contacted]],{"April",4;"August",8;"December",12;"February",2;"January",1;"July",7;"June",6;"March",3;"May",5;"November",11;"October",10;"September",9}),1)</f>
        <v>#REF!</v>
      </c>
      <c r="L46" s="55">
        <f>tblData24567891011121314151617[[#This Row],[Projected Premium]]*tblData24567891011121314151617[[#This Row],[Probability of Sale]]</f>
        <v>0</v>
      </c>
    </row>
    <row r="47" spans="2:12" s="49" customFormat="1" ht="32.4" x14ac:dyDescent="0.3">
      <c r="B47" s="42" t="s">
        <v>627</v>
      </c>
      <c r="C47" s="42" t="s">
        <v>628</v>
      </c>
      <c r="D47" s="42" t="s">
        <v>629</v>
      </c>
      <c r="E47" s="42" t="s">
        <v>557</v>
      </c>
      <c r="F47" s="42">
        <v>4800</v>
      </c>
      <c r="G47" s="43"/>
      <c r="H47" s="60">
        <v>43284</v>
      </c>
      <c r="I47" s="45" t="s">
        <v>515</v>
      </c>
      <c r="J47" s="61"/>
      <c r="K47" s="62" t="e">
        <f>DATE(#REF!,LOOKUP(tblData24567891011121314151617[[#This Row],[Date last contacted]],{"April",4;"August",8;"December",12;"February",2;"January",1;"July",7;"June",6;"March",3;"May",5;"November",11;"October",10;"September",9}),1)</f>
        <v>#REF!</v>
      </c>
      <c r="L47" s="63">
        <f>tblData24567891011121314151617[[#This Row],[Projected Premium]]*tblData24567891011121314151617[[#This Row],[Probability of Sale]]</f>
        <v>0</v>
      </c>
    </row>
    <row r="48" spans="2:12" ht="16.2" x14ac:dyDescent="0.3">
      <c r="B48" s="18"/>
      <c r="C48" s="18"/>
      <c r="D48" s="18"/>
      <c r="E48" s="18"/>
      <c r="F48" s="18"/>
      <c r="G48" s="19"/>
      <c r="H48" s="20"/>
      <c r="I48" s="20"/>
      <c r="J48" s="53"/>
      <c r="K48" s="54" t="e">
        <f>DATE(#REF!,LOOKUP(tblData24567891011121314151617[[#This Row],[Date last contacted]],{"April",4;"August",8;"December",12;"February",2;"January",1;"July",7;"June",6;"March",3;"May",5;"November",11;"October",10;"September",9}),1)</f>
        <v>#REF!</v>
      </c>
      <c r="L48" s="55">
        <f>tblData24567891011121314151617[[#This Row],[Projected Premium]]*tblData24567891011121314151617[[#This Row],[Probability of Sale]]</f>
        <v>0</v>
      </c>
    </row>
    <row r="49" spans="2:12" s="49" customFormat="1" ht="16.2" x14ac:dyDescent="0.3">
      <c r="B49" s="42" t="s">
        <v>633</v>
      </c>
      <c r="C49" s="42" t="s">
        <v>563</v>
      </c>
      <c r="D49" s="42" t="s">
        <v>80</v>
      </c>
      <c r="E49" s="42" t="s">
        <v>485</v>
      </c>
      <c r="F49" s="42">
        <v>3600</v>
      </c>
      <c r="G49" s="43"/>
      <c r="H49" s="45"/>
      <c r="I49" s="45"/>
      <c r="J49" s="61"/>
      <c r="K49" s="62" t="e">
        <f>DATE(#REF!,LOOKUP(tblData24567891011121314151617[[#This Row],[Date last contacted]],{"April",4;"August",8;"December",12;"February",2;"January",1;"July",7;"June",6;"March",3;"May",5;"November",11;"October",10;"September",9}),1)</f>
        <v>#REF!</v>
      </c>
      <c r="L49" s="63">
        <f>tblData24567891011121314151617[[#This Row],[Projected Premium]]*tblData24567891011121314151617[[#This Row],[Probability of Sale]]</f>
        <v>0</v>
      </c>
    </row>
    <row r="50" spans="2:12" ht="16.2" x14ac:dyDescent="0.3">
      <c r="B50" s="18"/>
      <c r="C50" s="18"/>
      <c r="D50" s="18"/>
      <c r="E50" s="18"/>
      <c r="F50" s="18"/>
      <c r="G50" s="19"/>
      <c r="H50" s="20"/>
      <c r="I50" s="20"/>
      <c r="J50" s="53"/>
      <c r="K50" s="54" t="e">
        <f>DATE(#REF!,LOOKUP(tblData24567891011121314151617[[#This Row],[Date last contacted]],{"April",4;"August",8;"December",12;"February",2;"January",1;"July",7;"June",6;"March",3;"May",5;"November",11;"October",10;"September",9}),1)</f>
        <v>#REF!</v>
      </c>
      <c r="L50" s="55">
        <f>tblData24567891011121314151617[[#This Row],[Projected Premium]]*tblData24567891011121314151617[[#This Row],[Probability of Sale]]</f>
        <v>0</v>
      </c>
    </row>
    <row r="51" spans="2:12" ht="16.2" x14ac:dyDescent="0.3">
      <c r="B51" s="18" t="s">
        <v>634</v>
      </c>
      <c r="C51" s="18" t="s">
        <v>596</v>
      </c>
      <c r="D51" s="18" t="s">
        <v>635</v>
      </c>
      <c r="E51" s="18" t="s">
        <v>20</v>
      </c>
      <c r="F51" s="18">
        <v>20000</v>
      </c>
      <c r="G51" s="19"/>
      <c r="H51" s="20"/>
      <c r="I51" s="20"/>
      <c r="J51" s="53"/>
      <c r="K51" s="54" t="e">
        <f>DATE(#REF!,LOOKUP(tblData24567891011121314151617[[#This Row],[Date last contacted]],{"April",4;"August",8;"December",12;"February",2;"January",1;"July",7;"June",6;"March",3;"May",5;"November",11;"October",10;"September",9}),1)</f>
        <v>#REF!</v>
      </c>
      <c r="L51" s="55">
        <f>tblData24567891011121314151617[[#This Row],[Projected Premium]]*tblData24567891011121314151617[[#This Row],[Probability of Sale]]</f>
        <v>0</v>
      </c>
    </row>
    <row r="52" spans="2:12" ht="16.2" x14ac:dyDescent="0.3">
      <c r="B52" s="18"/>
      <c r="C52" s="18"/>
      <c r="D52" s="18"/>
      <c r="E52" s="18"/>
      <c r="F52" s="18"/>
      <c r="G52" s="19"/>
      <c r="H52" s="20"/>
      <c r="I52" s="20"/>
      <c r="J52" s="53"/>
      <c r="K52" s="54" t="e">
        <f>DATE(#REF!,LOOKUP(tblData24567891011121314151617[[#This Row],[Date last contacted]],{"April",4;"August",8;"December",12;"February",2;"January",1;"July",7;"June",6;"March",3;"May",5;"November",11;"October",10;"September",9}),1)</f>
        <v>#REF!</v>
      </c>
      <c r="L52" s="55">
        <f>tblData24567891011121314151617[[#This Row],[Projected Premium]]*tblData24567891011121314151617[[#This Row],[Probability of Sale]]</f>
        <v>0</v>
      </c>
    </row>
    <row r="53" spans="2:12" ht="32.4" x14ac:dyDescent="0.3">
      <c r="B53" s="18" t="s">
        <v>636</v>
      </c>
      <c r="C53" s="18" t="s">
        <v>637</v>
      </c>
      <c r="D53" s="18" t="s">
        <v>638</v>
      </c>
      <c r="E53" s="18" t="s">
        <v>640</v>
      </c>
      <c r="F53" s="18">
        <v>9000</v>
      </c>
      <c r="G53" s="19"/>
      <c r="H53" s="21">
        <v>43296</v>
      </c>
      <c r="I53" s="20" t="s">
        <v>639</v>
      </c>
      <c r="J53" s="53"/>
      <c r="K53" s="54" t="e">
        <f>DATE(#REF!,LOOKUP(tblData24567891011121314151617[[#This Row],[Date last contacted]],{"April",4;"August",8;"December",12;"February",2;"January",1;"July",7;"June",6;"March",3;"May",5;"November",11;"October",10;"September",9}),1)</f>
        <v>#REF!</v>
      </c>
      <c r="L53" s="55">
        <f>tblData24567891011121314151617[[#This Row],[Projected Premium]]*tblData24567891011121314151617[[#This Row],[Probability of Sale]]</f>
        <v>0</v>
      </c>
    </row>
    <row r="54" spans="2:12" ht="16.2" x14ac:dyDescent="0.3">
      <c r="B54" s="18"/>
      <c r="C54" s="18"/>
      <c r="D54" s="18"/>
      <c r="E54" s="18"/>
      <c r="F54" s="18"/>
      <c r="G54" s="19"/>
      <c r="H54" s="20"/>
      <c r="I54" s="20"/>
      <c r="J54" s="53"/>
      <c r="K54" s="54" t="e">
        <f>DATE(#REF!,LOOKUP(tblData24567891011121314151617[[#This Row],[Date last contacted]],{"April",4;"August",8;"December",12;"February",2;"January",1;"July",7;"June",6;"March",3;"May",5;"November",11;"October",10;"September",9}),1)</f>
        <v>#REF!</v>
      </c>
      <c r="L54" s="55">
        <f>tblData24567891011121314151617[[#This Row],[Projected Premium]]*tblData24567891011121314151617[[#This Row],[Probability of Sale]]</f>
        <v>0</v>
      </c>
    </row>
    <row r="55" spans="2:12" ht="32.4" x14ac:dyDescent="0.3">
      <c r="B55" s="18" t="s">
        <v>641</v>
      </c>
      <c r="C55" s="18" t="s">
        <v>642</v>
      </c>
      <c r="D55" s="18" t="s">
        <v>638</v>
      </c>
      <c r="E55" s="18" t="s">
        <v>643</v>
      </c>
      <c r="F55" s="18">
        <v>43000</v>
      </c>
      <c r="G55" s="19"/>
      <c r="H55" s="21">
        <v>43305</v>
      </c>
      <c r="I55" s="20" t="s">
        <v>644</v>
      </c>
      <c r="J55" s="53"/>
      <c r="K55" s="54" t="e">
        <f>DATE(#REF!,LOOKUP(tblData24567891011121314151617[[#This Row],[Date last contacted]],{"April",4;"August",8;"December",12;"February",2;"January",1;"July",7;"June",6;"March",3;"May",5;"November",11;"October",10;"September",9}),1)</f>
        <v>#REF!</v>
      </c>
      <c r="L55" s="55">
        <f>tblData24567891011121314151617[[#This Row],[Projected Premium]]*tblData24567891011121314151617[[#This Row],[Probability of Sale]]</f>
        <v>0</v>
      </c>
    </row>
    <row r="56" spans="2:12" ht="16.2" x14ac:dyDescent="0.3">
      <c r="B56" s="18"/>
      <c r="C56" s="18"/>
      <c r="D56" s="18"/>
      <c r="E56" s="18"/>
      <c r="F56" s="18"/>
      <c r="G56" s="19"/>
      <c r="H56" s="20"/>
      <c r="I56" s="20"/>
      <c r="J56" s="53"/>
      <c r="K56" s="54" t="e">
        <f>DATE(#REF!,LOOKUP(tblData24567891011121314151617[[#This Row],[Date last contacted]],{"April",4;"August",8;"December",12;"February",2;"January",1;"July",7;"June",6;"March",3;"May",5;"November",11;"October",10;"September",9}),1)</f>
        <v>#REF!</v>
      </c>
      <c r="L56" s="55">
        <f>tblData24567891011121314151617[[#This Row],[Projected Premium]]*tblData24567891011121314151617[[#This Row],[Probability of Sale]]</f>
        <v>0</v>
      </c>
    </row>
    <row r="57" spans="2:12" ht="16.2" x14ac:dyDescent="0.3">
      <c r="B57" s="18" t="s">
        <v>645</v>
      </c>
      <c r="C57" s="18" t="s">
        <v>646</v>
      </c>
      <c r="D57" s="18" t="s">
        <v>80</v>
      </c>
      <c r="E57" s="18" t="s">
        <v>648</v>
      </c>
      <c r="F57" s="18">
        <v>5000</v>
      </c>
      <c r="G57" s="19"/>
      <c r="H57" s="21">
        <v>43305</v>
      </c>
      <c r="I57" s="20" t="s">
        <v>372</v>
      </c>
      <c r="J57" s="53"/>
      <c r="K57" s="54" t="e">
        <f>DATE(#REF!,LOOKUP(tblData24567891011121314151617[[#This Row],[Date last contacted]],{"April",4;"August",8;"December",12;"February",2;"January",1;"July",7;"June",6;"March",3;"May",5;"November",11;"October",10;"September",9}),1)</f>
        <v>#REF!</v>
      </c>
      <c r="L57" s="55">
        <f>tblData24567891011121314151617[[#This Row],[Projected Premium]]*tblData24567891011121314151617[[#This Row],[Probability of Sale]]</f>
        <v>0</v>
      </c>
    </row>
    <row r="58" spans="2:12" ht="16.2" x14ac:dyDescent="0.3">
      <c r="B58" s="18"/>
      <c r="C58" s="18"/>
      <c r="D58" s="18"/>
      <c r="E58" s="18"/>
      <c r="F58" s="18"/>
      <c r="G58" s="19"/>
      <c r="H58" s="20"/>
      <c r="I58" s="20"/>
      <c r="J58" s="53"/>
      <c r="K58" s="54" t="e">
        <f>DATE(#REF!,LOOKUP(tblData24567891011121314151617[[#This Row],[Date last contacted]],{"April",4;"August",8;"December",12;"February",2;"January",1;"July",7;"June",6;"March",3;"May",5;"November",11;"October",10;"September",9}),1)</f>
        <v>#REF!</v>
      </c>
      <c r="L58" s="55">
        <f>tblData24567891011121314151617[[#This Row],[Projected Premium]]*tblData24567891011121314151617[[#This Row],[Probability of Sale]]</f>
        <v>0</v>
      </c>
    </row>
    <row r="59" spans="2:12" ht="16.2" x14ac:dyDescent="0.3">
      <c r="B59" s="18" t="s">
        <v>647</v>
      </c>
      <c r="C59" s="18" t="s">
        <v>609</v>
      </c>
      <c r="D59" s="18" t="s">
        <v>80</v>
      </c>
      <c r="E59" s="18" t="s">
        <v>110</v>
      </c>
      <c r="F59" s="18">
        <v>1200</v>
      </c>
      <c r="G59" s="19"/>
      <c r="H59" s="20"/>
      <c r="I59" s="20"/>
      <c r="J59" s="53"/>
      <c r="K59" s="54" t="e">
        <f>DATE(#REF!,LOOKUP(tblData24567891011121314151617[[#This Row],[Date last contacted]],{"April",4;"August",8;"December",12;"February",2;"January",1;"July",7;"June",6;"March",3;"May",5;"November",11;"October",10;"September",9}),1)</f>
        <v>#REF!</v>
      </c>
      <c r="L59" s="55">
        <f>tblData24567891011121314151617[[#This Row],[Projected Premium]]*tblData24567891011121314151617[[#This Row],[Probability of Sale]]</f>
        <v>0</v>
      </c>
    </row>
    <row r="60" spans="2:12" ht="16.2" x14ac:dyDescent="0.3">
      <c r="B60" s="18"/>
      <c r="C60" s="18"/>
      <c r="D60" s="18"/>
      <c r="E60" s="18"/>
      <c r="F60" s="18"/>
      <c r="G60" s="19"/>
      <c r="H60" s="20"/>
      <c r="I60" s="20"/>
      <c r="J60" s="53"/>
      <c r="K60" s="54" t="e">
        <f>DATE(#REF!,LOOKUP(tblData24567891011121314151617[[#This Row],[Date last contacted]],{"April",4;"August",8;"December",12;"February",2;"January",1;"July",7;"June",6;"March",3;"May",5;"November",11;"October",10;"September",9}),1)</f>
        <v>#REF!</v>
      </c>
      <c r="L60" s="55">
        <f>tblData24567891011121314151617[[#This Row],[Projected Premium]]*tblData24567891011121314151617[[#This Row],[Probability of Sale]]</f>
        <v>0</v>
      </c>
    </row>
    <row r="61" spans="2:12" ht="32.4" x14ac:dyDescent="0.3">
      <c r="B61" s="18" t="s">
        <v>649</v>
      </c>
      <c r="C61" s="18" t="s">
        <v>497</v>
      </c>
      <c r="D61" s="18" t="s">
        <v>337</v>
      </c>
      <c r="E61" s="18" t="s">
        <v>20</v>
      </c>
      <c r="F61" s="18">
        <v>5200</v>
      </c>
      <c r="G61" s="19"/>
      <c r="H61" s="21">
        <v>43311</v>
      </c>
      <c r="I61" s="20" t="s">
        <v>658</v>
      </c>
      <c r="J61" s="53"/>
      <c r="K61" s="54" t="e">
        <f>DATE(#REF!,LOOKUP(tblData24567891011121314151617[[#This Row],[Date last contacted]],{"April",4;"August",8;"December",12;"February",2;"January",1;"July",7;"June",6;"March",3;"May",5;"November",11;"October",10;"September",9}),1)</f>
        <v>#REF!</v>
      </c>
      <c r="L61" s="55">
        <f>tblData24567891011121314151617[[#This Row],[Projected Premium]]*tblData24567891011121314151617[[#This Row],[Probability of Sale]]</f>
        <v>0</v>
      </c>
    </row>
    <row r="62" spans="2:12" ht="16.2" x14ac:dyDescent="0.3">
      <c r="B62" s="18"/>
      <c r="C62" s="18"/>
      <c r="D62" s="18"/>
      <c r="E62" s="18"/>
      <c r="F62" s="18"/>
      <c r="G62" s="19"/>
      <c r="H62" s="20"/>
      <c r="I62" s="20"/>
      <c r="J62" s="53"/>
      <c r="K62" s="54" t="e">
        <f>DATE(#REF!,LOOKUP(tblData24567891011121314151617[[#This Row],[Date last contacted]],{"April",4;"August",8;"December",12;"February",2;"January",1;"July",7;"June",6;"March",3;"May",5;"November",11;"October",10;"September",9}),1)</f>
        <v>#REF!</v>
      </c>
      <c r="L62" s="55">
        <f>tblData24567891011121314151617[[#This Row],[Projected Premium]]*tblData24567891011121314151617[[#This Row],[Probability of Sale]]</f>
        <v>0</v>
      </c>
    </row>
    <row r="63" spans="2:12" ht="48.6" x14ac:dyDescent="0.3">
      <c r="B63" s="18" t="s">
        <v>650</v>
      </c>
      <c r="C63" s="18" t="s">
        <v>651</v>
      </c>
      <c r="D63" s="18" t="s">
        <v>652</v>
      </c>
      <c r="E63" s="18" t="s">
        <v>28</v>
      </c>
      <c r="F63" s="18">
        <v>6500</v>
      </c>
      <c r="G63" s="19"/>
      <c r="H63" s="21">
        <v>43304</v>
      </c>
      <c r="I63" s="20" t="s">
        <v>653</v>
      </c>
      <c r="J63" s="53"/>
      <c r="K63" s="54" t="e">
        <f>DATE(#REF!,LOOKUP(tblData24567891011121314151617[[#This Row],[Date last contacted]],{"April",4;"August",8;"December",12;"February",2;"January",1;"July",7;"June",6;"March",3;"May",5;"November",11;"October",10;"September",9}),1)</f>
        <v>#REF!</v>
      </c>
      <c r="L63" s="55">
        <f>tblData24567891011121314151617[[#This Row],[Projected Premium]]*tblData24567891011121314151617[[#This Row],[Probability of Sale]]</f>
        <v>0</v>
      </c>
    </row>
    <row r="64" spans="2:12" ht="16.2" x14ac:dyDescent="0.3">
      <c r="B64" s="18"/>
      <c r="C64" s="18"/>
      <c r="D64" s="18"/>
      <c r="E64" s="18"/>
      <c r="F64" s="18"/>
      <c r="G64" s="19"/>
      <c r="H64" s="20"/>
      <c r="I64" s="20"/>
      <c r="J64" s="53"/>
      <c r="K64" s="54" t="e">
        <f>DATE(#REF!,LOOKUP(tblData24567891011121314151617[[#This Row],[Date last contacted]],{"April",4;"August",8;"December",12;"February",2;"January",1;"July",7;"June",6;"March",3;"May",5;"November",11;"October",10;"September",9}),1)</f>
        <v>#REF!</v>
      </c>
      <c r="L64" s="55">
        <f>tblData24567891011121314151617[[#This Row],[Projected Premium]]*tblData24567891011121314151617[[#This Row],[Probability of Sale]]</f>
        <v>0</v>
      </c>
    </row>
    <row r="65" spans="2:12" ht="48.6" x14ac:dyDescent="0.3">
      <c r="B65" s="18" t="s">
        <v>654</v>
      </c>
      <c r="C65" s="18" t="s">
        <v>655</v>
      </c>
      <c r="D65" s="18" t="s">
        <v>98</v>
      </c>
      <c r="E65" s="18" t="s">
        <v>475</v>
      </c>
      <c r="F65" s="18">
        <v>15000</v>
      </c>
      <c r="G65" s="19"/>
      <c r="H65" s="21">
        <v>43307</v>
      </c>
      <c r="I65" s="20" t="s">
        <v>656</v>
      </c>
      <c r="J65" s="53"/>
      <c r="K65" s="54" t="e">
        <f>DATE(#REF!,LOOKUP(tblData24567891011121314151617[[#This Row],[Date last contacted]],{"April",4;"August",8;"December",12;"February",2;"January",1;"July",7;"June",6;"March",3;"May",5;"November",11;"October",10;"September",9}),1)</f>
        <v>#REF!</v>
      </c>
      <c r="L65" s="55">
        <f>tblData24567891011121314151617[[#This Row],[Projected Premium]]*tblData24567891011121314151617[[#This Row],[Probability of Sale]]</f>
        <v>0</v>
      </c>
    </row>
    <row r="66" spans="2:12" ht="16.2" x14ac:dyDescent="0.3">
      <c r="B66" s="18"/>
      <c r="C66" s="18"/>
      <c r="D66" s="18"/>
      <c r="E66" s="18"/>
      <c r="F66" s="18"/>
      <c r="G66" s="19"/>
      <c r="H66" s="20"/>
      <c r="I66" s="20"/>
      <c r="J66" s="53"/>
      <c r="K66" s="54" t="e">
        <f>DATE(#REF!,LOOKUP(tblData24567891011121314151617[[#This Row],[Date last contacted]],{"April",4;"August",8;"December",12;"February",2;"January",1;"July",7;"June",6;"March",3;"May",5;"November",11;"October",10;"September",9}),1)</f>
        <v>#REF!</v>
      </c>
      <c r="L66" s="55">
        <f>tblData24567891011121314151617[[#This Row],[Projected Premium]]*tblData24567891011121314151617[[#This Row],[Probability of Sale]]</f>
        <v>0</v>
      </c>
    </row>
    <row r="67" spans="2:12" s="49" customFormat="1" ht="32.4" x14ac:dyDescent="0.3">
      <c r="B67" s="42" t="s">
        <v>657</v>
      </c>
      <c r="C67" s="42" t="s">
        <v>497</v>
      </c>
      <c r="D67" s="42" t="s">
        <v>80</v>
      </c>
      <c r="E67" s="42" t="s">
        <v>338</v>
      </c>
      <c r="F67" s="42">
        <v>2500</v>
      </c>
      <c r="G67" s="43"/>
      <c r="H67" s="60">
        <v>43307</v>
      </c>
      <c r="I67" s="45" t="s">
        <v>196</v>
      </c>
      <c r="J67" s="61"/>
      <c r="K67" s="62" t="e">
        <f>DATE(#REF!,LOOKUP(tblData24567891011121314151617[[#This Row],[Date last contacted]],{"April",4;"August",8;"December",12;"February",2;"January",1;"July",7;"June",6;"March",3;"May",5;"November",11;"October",10;"September",9}),1)</f>
        <v>#REF!</v>
      </c>
      <c r="L67" s="63">
        <f>tblData24567891011121314151617[[#This Row],[Projected Premium]]*tblData24567891011121314151617[[#This Row],[Probability of Sale]]</f>
        <v>0</v>
      </c>
    </row>
    <row r="68" spans="2:12" ht="16.2" x14ac:dyDescent="0.3">
      <c r="B68" s="18"/>
      <c r="C68" s="18"/>
      <c r="D68" s="18"/>
      <c r="E68" s="18"/>
      <c r="F68" s="18"/>
      <c r="G68" s="19"/>
      <c r="H68" s="20"/>
      <c r="I68" s="20"/>
      <c r="J68" s="53"/>
      <c r="K68" s="54" t="e">
        <f>DATE(#REF!,LOOKUP(tblData24567891011121314151617[[#This Row],[Date last contacted]],{"April",4;"August",8;"December",12;"February",2;"January",1;"July",7;"June",6;"March",3;"May",5;"November",11;"October",10;"September",9}),1)</f>
        <v>#REF!</v>
      </c>
      <c r="L68" s="55">
        <f>tblData24567891011121314151617[[#This Row],[Projected Premium]]*tblData24567891011121314151617[[#This Row],[Probability of Sale]]</f>
        <v>0</v>
      </c>
    </row>
    <row r="69" spans="2:12" ht="32.4" x14ac:dyDescent="0.3">
      <c r="B69" s="18" t="s">
        <v>659</v>
      </c>
      <c r="C69" s="18" t="s">
        <v>295</v>
      </c>
      <c r="D69" s="18" t="s">
        <v>80</v>
      </c>
      <c r="E69" s="18" t="s">
        <v>660</v>
      </c>
      <c r="F69" s="18">
        <v>3000</v>
      </c>
      <c r="G69" s="19"/>
      <c r="H69" s="21">
        <v>43311</v>
      </c>
      <c r="I69" s="20" t="s">
        <v>658</v>
      </c>
      <c r="J69" s="53"/>
      <c r="K69" s="54" t="e">
        <f>DATE(#REF!,LOOKUP(tblData24567891011121314151617[[#This Row],[Date last contacted]],{"April",4;"August",8;"December",12;"February",2;"January",1;"July",7;"June",6;"March",3;"May",5;"November",11;"October",10;"September",9}),1)</f>
        <v>#REF!</v>
      </c>
      <c r="L69" s="55">
        <f>tblData24567891011121314151617[[#This Row],[Projected Premium]]*tblData24567891011121314151617[[#This Row],[Probability of Sale]]</f>
        <v>0</v>
      </c>
    </row>
    <row r="70" spans="2:12" ht="16.2" x14ac:dyDescent="0.3">
      <c r="B70" s="18"/>
      <c r="C70" s="18"/>
      <c r="D70" s="18"/>
      <c r="E70" s="18"/>
      <c r="F70" s="18"/>
      <c r="G70" s="19"/>
      <c r="H70" s="20"/>
      <c r="I70" s="20"/>
      <c r="J70" s="53"/>
      <c r="K70" s="54" t="e">
        <f>DATE(#REF!,LOOKUP(tblData24567891011121314151617[[#This Row],[Date last contacted]],{"April",4;"August",8;"December",12;"February",2;"January",1;"July",7;"June",6;"March",3;"May",5;"November",11;"October",10;"September",9}),1)</f>
        <v>#REF!</v>
      </c>
      <c r="L70" s="55">
        <f>tblData24567891011121314151617[[#This Row],[Projected Premium]]*tblData24567891011121314151617[[#This Row],[Probability of Sale]]</f>
        <v>0</v>
      </c>
    </row>
    <row r="71" spans="2:12" ht="16.2" x14ac:dyDescent="0.3">
      <c r="B71" s="18" t="s">
        <v>661</v>
      </c>
      <c r="C71" s="18" t="s">
        <v>662</v>
      </c>
      <c r="D71" s="18" t="s">
        <v>395</v>
      </c>
      <c r="E71" s="18" t="s">
        <v>663</v>
      </c>
      <c r="F71" s="18">
        <v>5000</v>
      </c>
      <c r="G71" s="19"/>
      <c r="H71" s="21">
        <v>43312</v>
      </c>
      <c r="I71" s="20" t="s">
        <v>664</v>
      </c>
      <c r="J71" s="53"/>
      <c r="K71" s="54" t="e">
        <f>DATE(#REF!,LOOKUP(tblData24567891011121314151617[[#This Row],[Date last contacted]],{"April",4;"August",8;"December",12;"February",2;"January",1;"July",7;"June",6;"March",3;"May",5;"November",11;"October",10;"September",9}),1)</f>
        <v>#REF!</v>
      </c>
      <c r="L71" s="55">
        <f>tblData24567891011121314151617[[#This Row],[Projected Premium]]*tblData24567891011121314151617[[#This Row],[Probability of Sale]]</f>
        <v>0</v>
      </c>
    </row>
    <row r="72" spans="2:12" ht="16.2" x14ac:dyDescent="0.3">
      <c r="B72" s="18"/>
      <c r="C72" s="18"/>
      <c r="D72" s="18"/>
      <c r="E72" s="18"/>
      <c r="F72" s="18"/>
      <c r="G72" s="19"/>
      <c r="H72" s="20"/>
      <c r="I72" s="20"/>
      <c r="J72" s="53"/>
      <c r="K72" s="54" t="e">
        <f>DATE(#REF!,LOOKUP(tblData24567891011121314151617[[#This Row],[Date last contacted]],{"April",4;"August",8;"December",12;"February",2;"January",1;"July",7;"June",6;"March",3;"May",5;"November",11;"October",10;"September",9}),1)</f>
        <v>#REF!</v>
      </c>
      <c r="L72" s="55">
        <f>tblData24567891011121314151617[[#This Row],[Projected Premium]]*tblData24567891011121314151617[[#This Row],[Probability of Sale]]</f>
        <v>0</v>
      </c>
    </row>
    <row r="73" spans="2:12" ht="16.2" x14ac:dyDescent="0.3">
      <c r="B73" s="18"/>
      <c r="C73" s="18"/>
      <c r="D73" s="18"/>
      <c r="E73" s="18"/>
      <c r="F73" s="18"/>
      <c r="G73" s="19"/>
      <c r="H73" s="20"/>
      <c r="I73" s="20"/>
      <c r="J73" s="53"/>
      <c r="K73" s="54" t="e">
        <f>DATE(#REF!,LOOKUP(tblData24567891011121314151617[[#This Row],[Date last contacted]],{"April",4;"August",8;"December",12;"February",2;"January",1;"July",7;"June",6;"March",3;"May",5;"November",11;"October",10;"September",9}),1)</f>
        <v>#REF!</v>
      </c>
      <c r="L73" s="55">
        <f>tblData24567891011121314151617[[#This Row],[Projected Premium]]*tblData24567891011121314151617[[#This Row],[Probability of Sale]]</f>
        <v>0</v>
      </c>
    </row>
    <row r="74" spans="2:12" ht="16.2" x14ac:dyDescent="0.3">
      <c r="B74" s="18"/>
      <c r="C74" s="18"/>
      <c r="D74" s="18"/>
      <c r="E74" s="18"/>
      <c r="F74" s="18"/>
      <c r="G74" s="19"/>
      <c r="H74" s="20"/>
      <c r="I74" s="20"/>
      <c r="J74" s="53"/>
      <c r="K74" s="54" t="e">
        <f>DATE(#REF!,LOOKUP(tblData24567891011121314151617[[#This Row],[Date last contacted]],{"April",4;"August",8;"December",12;"February",2;"January",1;"July",7;"June",6;"March",3;"May",5;"November",11;"October",10;"September",9}),1)</f>
        <v>#REF!</v>
      </c>
      <c r="L74" s="55">
        <f>tblData24567891011121314151617[[#This Row],[Projected Premium]]*tblData24567891011121314151617[[#This Row],[Probability of Sale]]</f>
        <v>0</v>
      </c>
    </row>
    <row r="75" spans="2:12" ht="16.2" x14ac:dyDescent="0.3">
      <c r="B75" s="8" t="s">
        <v>2</v>
      </c>
      <c r="C75" s="8"/>
      <c r="D75" s="8"/>
      <c r="E75" s="7"/>
      <c r="F75" s="7">
        <f>SUBTOTAL(109,tblData24567891011121314151617[Projected Premium])</f>
        <v>381463</v>
      </c>
      <c r="G75" s="20"/>
      <c r="H75" s="8"/>
      <c r="I75" s="20"/>
      <c r="J75" s="8"/>
      <c r="K75" s="12"/>
      <c r="L75" s="12"/>
    </row>
    <row r="76" spans="2:12" ht="16.2" x14ac:dyDescent="0.3">
      <c r="B76" s="136"/>
      <c r="C76" s="136"/>
      <c r="D76" s="136"/>
      <c r="E76" s="136"/>
      <c r="F76" s="136"/>
      <c r="G76" s="115"/>
      <c r="H76" s="136"/>
      <c r="I76" s="115"/>
      <c r="J76" s="136"/>
      <c r="K76" s="136"/>
      <c r="L76"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FDB0-6CC6-41EE-BEF6-E2A67594B7ED}">
  <sheetPr>
    <tabColor theme="4"/>
    <pageSetUpPr autoPageBreaks="0" fitToPage="1"/>
  </sheetPr>
  <dimension ref="B1:L75"/>
  <sheetViews>
    <sheetView showGridLines="0" topLeftCell="A40" workbookViewId="0">
      <selection activeCell="J17" sqref="J17"/>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112" t="s">
        <v>8</v>
      </c>
      <c r="K7" s="112" t="s">
        <v>3</v>
      </c>
      <c r="L7" s="112" t="s">
        <v>9</v>
      </c>
    </row>
    <row r="8" spans="2:12" ht="16.2" x14ac:dyDescent="0.3">
      <c r="B8" s="18"/>
      <c r="C8" s="18"/>
      <c r="D8" s="18"/>
      <c r="E8" s="18"/>
      <c r="F8" s="18"/>
      <c r="G8" s="19"/>
      <c r="H8" s="20"/>
      <c r="I8" s="20"/>
      <c r="J8" s="53"/>
      <c r="K8" s="54"/>
      <c r="L8" s="55"/>
    </row>
    <row r="9" spans="2:12" ht="32.4" x14ac:dyDescent="0.3">
      <c r="B9" s="18" t="s">
        <v>465</v>
      </c>
      <c r="C9" s="18" t="s">
        <v>466</v>
      </c>
      <c r="D9" s="18" t="s">
        <v>467</v>
      </c>
      <c r="E9" s="18" t="s">
        <v>161</v>
      </c>
      <c r="F9" s="18">
        <v>2200</v>
      </c>
      <c r="G9" s="19"/>
      <c r="H9" s="21">
        <v>43159</v>
      </c>
      <c r="I9" s="20" t="s">
        <v>468</v>
      </c>
      <c r="J9" s="53"/>
      <c r="K9" s="54" t="e">
        <f>DATE(#REF!,LOOKUP(tblData245678910111213141516[[#This Row],[Date last contacted]],{"April",4;"August",8;"December",12;"February",2;"January",1;"July",7;"June",6;"March",3;"May",5;"November",11;"October",10;"September",9}),1)</f>
        <v>#REF!</v>
      </c>
      <c r="L9" s="55">
        <f>tblData245678910111213141516[[#This Row],[Projected Premium]]*tblData245678910111213141516[[#This Row],[Probability of Sale]]</f>
        <v>0</v>
      </c>
    </row>
    <row r="10" spans="2:12" ht="16.2" x14ac:dyDescent="0.3">
      <c r="B10" s="18"/>
      <c r="C10" s="18"/>
      <c r="D10" s="18"/>
      <c r="E10" s="18"/>
      <c r="F10" s="18"/>
      <c r="G10" s="19"/>
      <c r="H10" s="20"/>
      <c r="I10" s="20"/>
      <c r="J10" s="53"/>
      <c r="K10" s="54" t="e">
        <f>DATE(#REF!,LOOKUP(tblData245678910111213141516[[#This Row],[Date last contacted]],{"April",4;"August",8;"December",12;"February",2;"January",1;"July",7;"June",6;"March",3;"May",5;"November",11;"October",10;"September",9}),1)</f>
        <v>#REF!</v>
      </c>
      <c r="L10" s="55">
        <f>tblData245678910111213141516[[#This Row],[Projected Premium]]*tblData245678910111213141516[[#This Row],[Probability of Sale]]</f>
        <v>0</v>
      </c>
    </row>
    <row r="11" spans="2:12" ht="16.2" x14ac:dyDescent="0.3">
      <c r="B11" s="18" t="s">
        <v>496</v>
      </c>
      <c r="C11" s="18" t="s">
        <v>497</v>
      </c>
      <c r="D11" s="18" t="s">
        <v>12</v>
      </c>
      <c r="E11" s="18" t="s">
        <v>498</v>
      </c>
      <c r="F11" s="18">
        <v>9000</v>
      </c>
      <c r="G11" s="19"/>
      <c r="H11" s="21">
        <v>43206</v>
      </c>
      <c r="I11" s="20" t="s">
        <v>526</v>
      </c>
      <c r="J11" s="53"/>
      <c r="K11" s="54" t="e">
        <f>DATE(#REF!,LOOKUP(tblData245678910111213141516[[#This Row],[Date last contacted]],{"April",4;"August",8;"December",12;"February",2;"January",1;"July",7;"June",6;"March",3;"May",5;"November",11;"October",10;"September",9}),1)</f>
        <v>#REF!</v>
      </c>
      <c r="L11" s="55">
        <f>tblData245678910111213141516[[#This Row],[Projected Premium]]*tblData245678910111213141516[[#This Row],[Probability of Sale]]</f>
        <v>0</v>
      </c>
    </row>
    <row r="12" spans="2:12" ht="16.2" x14ac:dyDescent="0.3">
      <c r="B12" s="18"/>
      <c r="C12" s="18"/>
      <c r="D12" s="18"/>
      <c r="E12" s="18"/>
      <c r="F12" s="18"/>
      <c r="G12" s="19"/>
      <c r="H12" s="20"/>
      <c r="I12" s="20"/>
      <c r="J12" s="53"/>
      <c r="K12" s="54" t="e">
        <f>DATE(#REF!,LOOKUP(tblData245678910111213141516[[#This Row],[Date last contacted]],{"April",4;"August",8;"December",12;"February",2;"January",1;"July",7;"June",6;"March",3;"May",5;"November",11;"October",10;"September",9}),1)</f>
        <v>#REF!</v>
      </c>
      <c r="L12" s="55">
        <f>tblData245678910111213141516[[#This Row],[Projected Premium]]*tblData245678910111213141516[[#This Row],[Probability of Sale]]</f>
        <v>0</v>
      </c>
    </row>
    <row r="13" spans="2:12" s="83" customFormat="1" ht="129.6" x14ac:dyDescent="0.3">
      <c r="B13" s="76" t="s">
        <v>276</v>
      </c>
      <c r="C13" s="76" t="s">
        <v>277</v>
      </c>
      <c r="D13" s="76" t="s">
        <v>80</v>
      </c>
      <c r="E13" s="76" t="s">
        <v>20</v>
      </c>
      <c r="F13" s="76">
        <v>45000</v>
      </c>
      <c r="G13" s="77"/>
      <c r="H13" s="78">
        <v>43266</v>
      </c>
      <c r="I13" s="79" t="s">
        <v>607</v>
      </c>
      <c r="J13" s="80"/>
      <c r="K13" s="81" t="e">
        <f>DATE(#REF!,LOOKUP(tblData245678910111213141516[[#This Row],[Date last contacted]],{"April",4;"August",8;"December",12;"February",2;"January",1;"July",7;"June",6;"March",3;"May",5;"November",11;"October",10;"September",9}),1)</f>
        <v>#REF!</v>
      </c>
      <c r="L13" s="82">
        <f>tblData245678910111213141516[[#This Row],[Projected Premium]]*tblData245678910111213141516[[#This Row],[Probability of Sale]]</f>
        <v>0</v>
      </c>
    </row>
    <row r="14" spans="2:12" s="147" customFormat="1" ht="16.2" x14ac:dyDescent="0.3">
      <c r="B14" s="18" t="s">
        <v>536</v>
      </c>
      <c r="C14" s="18" t="s">
        <v>502</v>
      </c>
      <c r="D14" s="18" t="s">
        <v>80</v>
      </c>
      <c r="E14" s="18" t="s">
        <v>396</v>
      </c>
      <c r="F14" s="18">
        <v>3000</v>
      </c>
      <c r="G14" s="19"/>
      <c r="H14" s="21">
        <v>43213</v>
      </c>
      <c r="I14" s="20" t="s">
        <v>539</v>
      </c>
      <c r="J14" s="53"/>
      <c r="K14" s="54" t="e">
        <f>DATE(#REF!,LOOKUP(tblData245678910111213141516[[#This Row],[Date last contacted]],{"April",4;"August",8;"December",12;"February",2;"January",1;"July",7;"June",6;"March",3;"May",5;"November",11;"October",10;"September",9}),1)</f>
        <v>#REF!</v>
      </c>
      <c r="L14" s="55">
        <f>tblData245678910111213141516[[#This Row],[Projected Premium]]*tblData245678910111213141516[[#This Row],[Probability of Sale]]</f>
        <v>0</v>
      </c>
    </row>
    <row r="15" spans="2:12" ht="16.2" x14ac:dyDescent="0.3">
      <c r="B15" s="18"/>
      <c r="C15" s="18"/>
      <c r="D15" s="18"/>
      <c r="E15" s="18"/>
      <c r="F15" s="18"/>
      <c r="G15" s="19"/>
      <c r="H15" s="20"/>
      <c r="I15" s="20"/>
      <c r="J15" s="53"/>
      <c r="K15" s="54" t="e">
        <f>DATE(#REF!,LOOKUP(tblData245678910111213141516[[#This Row],[Date last contacted]],{"April",4;"August",8;"December",12;"February",2;"January",1;"July",7;"June",6;"March",3;"May",5;"November",11;"October",10;"September",9}),1)</f>
        <v>#REF!</v>
      </c>
      <c r="L15" s="55">
        <f>tblData245678910111213141516[[#This Row],[Projected Premium]]*tblData245678910111213141516[[#This Row],[Probability of Sale]]</f>
        <v>0</v>
      </c>
    </row>
    <row r="16" spans="2:12" ht="32.4" x14ac:dyDescent="0.3">
      <c r="B16" s="18" t="s">
        <v>537</v>
      </c>
      <c r="C16" s="18" t="s">
        <v>502</v>
      </c>
      <c r="D16" s="18" t="s">
        <v>80</v>
      </c>
      <c r="E16" s="18" t="s">
        <v>53</v>
      </c>
      <c r="F16" s="18">
        <v>1200</v>
      </c>
      <c r="G16" s="19"/>
      <c r="H16" s="21">
        <v>43213</v>
      </c>
      <c r="I16" s="20" t="s">
        <v>540</v>
      </c>
      <c r="J16" s="53"/>
      <c r="K16" s="54" t="e">
        <f>DATE(#REF!,LOOKUP(tblData245678910111213141516[[#This Row],[Date last contacted]],{"April",4;"August",8;"December",12;"February",2;"January",1;"July",7;"June",6;"March",3;"May",5;"November",11;"October",10;"September",9}),1)</f>
        <v>#REF!</v>
      </c>
      <c r="L16" s="55">
        <f>tblData245678910111213141516[[#This Row],[Projected Premium]]*tblData245678910111213141516[[#This Row],[Probability of Sale]]</f>
        <v>0</v>
      </c>
    </row>
    <row r="17" spans="2:12" ht="16.2" x14ac:dyDescent="0.3">
      <c r="B17" s="84" t="s">
        <v>545</v>
      </c>
      <c r="C17" s="84" t="s">
        <v>546</v>
      </c>
      <c r="D17" s="84" t="s">
        <v>12</v>
      </c>
      <c r="E17" s="84" t="s">
        <v>20</v>
      </c>
      <c r="F17" s="84">
        <v>15000</v>
      </c>
      <c r="G17" s="85"/>
      <c r="H17" s="86">
        <v>43276</v>
      </c>
      <c r="I17" s="87" t="s">
        <v>632</v>
      </c>
      <c r="J17" s="53"/>
      <c r="K17" s="54" t="e">
        <f>DATE(#REF!,LOOKUP(tblData245678910111213141516[[#This Row],[Date last contacted]],{"April",4;"August",8;"December",12;"February",2;"January",1;"July",7;"June",6;"March",3;"May",5;"November",11;"October",10;"September",9}),1)</f>
        <v>#REF!</v>
      </c>
      <c r="L17" s="55">
        <f>tblData245678910111213141516[[#This Row],[Projected Premium]]*tblData245678910111213141516[[#This Row],[Probability of Sale]]</f>
        <v>0</v>
      </c>
    </row>
    <row r="18" spans="2:12" ht="16.2" x14ac:dyDescent="0.3">
      <c r="B18" s="18"/>
      <c r="C18" s="18"/>
      <c r="D18" s="18"/>
      <c r="E18" s="18"/>
      <c r="F18" s="18"/>
      <c r="G18" s="19"/>
      <c r="H18" s="20"/>
      <c r="I18" s="20"/>
      <c r="J18" s="53"/>
      <c r="K18" s="54" t="e">
        <f>DATE(#REF!,LOOKUP(tblData245678910111213141516[[#This Row],[Date last contacted]],{"April",4;"August",8;"December",12;"February",2;"January",1;"July",7;"June",6;"March",3;"May",5;"November",11;"October",10;"September",9}),1)</f>
        <v>#REF!</v>
      </c>
      <c r="L18" s="55">
        <f>tblData245678910111213141516[[#This Row],[Projected Premium]]*tblData245678910111213141516[[#This Row],[Probability of Sale]]</f>
        <v>0</v>
      </c>
    </row>
    <row r="19" spans="2:12" ht="32.4" x14ac:dyDescent="0.3">
      <c r="B19" s="18" t="s">
        <v>548</v>
      </c>
      <c r="C19" s="18" t="s">
        <v>509</v>
      </c>
      <c r="D19" s="18" t="s">
        <v>80</v>
      </c>
      <c r="E19" s="18" t="s">
        <v>549</v>
      </c>
      <c r="F19" s="18">
        <v>2500</v>
      </c>
      <c r="G19" s="19"/>
      <c r="H19" s="21">
        <v>43230</v>
      </c>
      <c r="I19" s="20" t="s">
        <v>550</v>
      </c>
      <c r="J19" s="53"/>
      <c r="K19" s="54" t="e">
        <f>DATE(#REF!,LOOKUP(tblData245678910111213141516[[#This Row],[Date last contacted]],{"April",4;"August",8;"December",12;"February",2;"January",1;"July",7;"June",6;"March",3;"May",5;"November",11;"October",10;"September",9}),1)</f>
        <v>#REF!</v>
      </c>
      <c r="L19" s="55">
        <f>tblData245678910111213141516[[#This Row],[Projected Premium]]*tblData245678910111213141516[[#This Row],[Probability of Sale]]</f>
        <v>0</v>
      </c>
    </row>
    <row r="20" spans="2:12" ht="16.2" x14ac:dyDescent="0.3">
      <c r="B20" s="18"/>
      <c r="C20" s="18"/>
      <c r="D20" s="18"/>
      <c r="E20" s="18"/>
      <c r="F20" s="18"/>
      <c r="G20" s="19"/>
      <c r="H20" s="20"/>
      <c r="I20" s="20"/>
      <c r="J20" s="53"/>
      <c r="K20" s="54" t="e">
        <f>DATE(#REF!,LOOKUP(tblData245678910111213141516[[#This Row],[Date last contacted]],{"April",4;"August",8;"December",12;"February",2;"January",1;"July",7;"June",6;"March",3;"May",5;"November",11;"October",10;"September",9}),1)</f>
        <v>#REF!</v>
      </c>
      <c r="L20" s="55">
        <f>tblData245678910111213141516[[#This Row],[Projected Premium]]*tblData245678910111213141516[[#This Row],[Probability of Sale]]</f>
        <v>0</v>
      </c>
    </row>
    <row r="21" spans="2:12" ht="16.2" x14ac:dyDescent="0.3">
      <c r="B21" s="18" t="s">
        <v>558</v>
      </c>
      <c r="C21" s="18" t="s">
        <v>559</v>
      </c>
      <c r="D21" s="18" t="s">
        <v>80</v>
      </c>
      <c r="E21" s="18" t="s">
        <v>560</v>
      </c>
      <c r="F21" s="18">
        <v>2500</v>
      </c>
      <c r="G21" s="19"/>
      <c r="H21" s="21">
        <v>43243</v>
      </c>
      <c r="I21" s="20" t="s">
        <v>561</v>
      </c>
      <c r="J21" s="53"/>
      <c r="K21" s="54" t="e">
        <f>DATE(#REF!,LOOKUP(tblData245678910111213141516[[#This Row],[Date last contacted]],{"April",4;"August",8;"December",12;"February",2;"January",1;"July",7;"June",6;"March",3;"May",5;"November",11;"October",10;"September",9}),1)</f>
        <v>#REF!</v>
      </c>
      <c r="L21" s="55">
        <f>tblData245678910111213141516[[#This Row],[Projected Premium]]*tblData245678910111213141516[[#This Row],[Probability of Sale]]</f>
        <v>0</v>
      </c>
    </row>
    <row r="22" spans="2:12" ht="16.2" x14ac:dyDescent="0.3">
      <c r="B22" s="18"/>
      <c r="C22" s="18"/>
      <c r="D22" s="18"/>
      <c r="E22" s="18"/>
      <c r="F22" s="18"/>
      <c r="G22" s="19"/>
      <c r="H22" s="20"/>
      <c r="I22" s="20"/>
      <c r="J22" s="53"/>
      <c r="K22" s="54" t="e">
        <f>DATE(#REF!,LOOKUP(tblData245678910111213141516[[#This Row],[Date last contacted]],{"April",4;"August",8;"December",12;"February",2;"January",1;"July",7;"June",6;"March",3;"May",5;"November",11;"October",10;"September",9}),1)</f>
        <v>#REF!</v>
      </c>
      <c r="L22" s="55">
        <f>tblData245678910111213141516[[#This Row],[Projected Premium]]*tblData245678910111213141516[[#This Row],[Probability of Sale]]</f>
        <v>0</v>
      </c>
    </row>
    <row r="23" spans="2:12" s="49" customFormat="1" ht="16.2" x14ac:dyDescent="0.3">
      <c r="B23" s="42"/>
      <c r="C23" s="42"/>
      <c r="D23" s="42"/>
      <c r="E23" s="42"/>
      <c r="F23" s="42"/>
      <c r="G23" s="43"/>
      <c r="H23" s="157"/>
      <c r="I23" s="45"/>
      <c r="J23" s="61"/>
      <c r="K23" s="62"/>
      <c r="L23" s="63"/>
    </row>
    <row r="24" spans="2:12" ht="16.2" x14ac:dyDescent="0.3">
      <c r="B24" s="18"/>
      <c r="C24" s="18"/>
      <c r="D24" s="18"/>
      <c r="E24" s="18"/>
      <c r="F24" s="18"/>
      <c r="G24" s="19"/>
      <c r="H24" s="20"/>
      <c r="I24" s="20"/>
      <c r="J24" s="53"/>
      <c r="K24" s="54" t="e">
        <f>DATE(#REF!,LOOKUP(tblData245678910111213141516[[#This Row],[Date last contacted]],{"April",4;"August",8;"December",12;"February",2;"January",1;"July",7;"June",6;"March",3;"May",5;"November",11;"October",10;"September",9}),1)</f>
        <v>#REF!</v>
      </c>
      <c r="L24" s="55">
        <f>tblData245678910111213141516[[#This Row],[Projected Premium]]*tblData245678910111213141516[[#This Row],[Probability of Sale]]</f>
        <v>0</v>
      </c>
    </row>
    <row r="25" spans="2:12" ht="32.4" x14ac:dyDescent="0.3">
      <c r="B25" s="18" t="s">
        <v>491</v>
      </c>
      <c r="C25" s="18" t="s">
        <v>492</v>
      </c>
      <c r="D25" s="18" t="s">
        <v>80</v>
      </c>
      <c r="E25" s="18" t="s">
        <v>568</v>
      </c>
      <c r="F25" s="18">
        <v>9000</v>
      </c>
      <c r="G25" s="19"/>
      <c r="H25" s="156">
        <v>43243</v>
      </c>
      <c r="I25" s="20" t="s">
        <v>569</v>
      </c>
      <c r="J25" s="53"/>
      <c r="K25" s="54" t="e">
        <f>DATE(#REF!,LOOKUP(tblData245678910111213141516[[#This Row],[Date last contacted]],{"April",4;"August",8;"December",12;"February",2;"January",1;"July",7;"June",6;"March",3;"May",5;"November",11;"October",10;"September",9}),1)</f>
        <v>#REF!</v>
      </c>
      <c r="L25" s="55">
        <f>tblData245678910111213141516[[#This Row],[Projected Premium]]*tblData245678910111213141516[[#This Row],[Probability of Sale]]</f>
        <v>0</v>
      </c>
    </row>
    <row r="26" spans="2:12" ht="16.2" x14ac:dyDescent="0.3">
      <c r="B26" s="18"/>
      <c r="C26" s="18"/>
      <c r="D26" s="18"/>
      <c r="E26" s="18"/>
      <c r="F26" s="18"/>
      <c r="G26" s="19"/>
      <c r="H26" s="20"/>
      <c r="I26" s="20"/>
      <c r="J26" s="53"/>
      <c r="K26" s="54" t="e">
        <f>DATE(#REF!,LOOKUP(tblData245678910111213141516[[#This Row],[Date last contacted]],{"April",4;"August",8;"December",12;"February",2;"January",1;"July",7;"June",6;"March",3;"May",5;"November",11;"October",10;"September",9}),1)</f>
        <v>#REF!</v>
      </c>
      <c r="L26" s="55">
        <f>tblData245678910111213141516[[#This Row],[Projected Premium]]*tblData245678910111213141516[[#This Row],[Probability of Sale]]</f>
        <v>0</v>
      </c>
    </row>
    <row r="27" spans="2:12" ht="16.2" x14ac:dyDescent="0.3">
      <c r="B27" s="18"/>
      <c r="C27" s="18"/>
      <c r="D27" s="18"/>
      <c r="E27" s="18"/>
      <c r="F27" s="18"/>
      <c r="G27" s="19"/>
      <c r="H27" s="20"/>
      <c r="I27" s="20"/>
      <c r="J27" s="53"/>
      <c r="K27" s="54" t="e">
        <f>DATE(#REF!,LOOKUP(tblData245678910111213141516[[#This Row],[Date last contacted]],{"April",4;"August",8;"December",12;"February",2;"January",1;"July",7;"June",6;"March",3;"May",5;"November",11;"October",10;"September",9}),1)</f>
        <v>#REF!</v>
      </c>
      <c r="L27" s="55">
        <f>tblData245678910111213141516[[#This Row],[Projected Premium]]*tblData245678910111213141516[[#This Row],[Probability of Sale]]</f>
        <v>0</v>
      </c>
    </row>
    <row r="28" spans="2:12" s="49" customFormat="1" ht="16.2" x14ac:dyDescent="0.3">
      <c r="B28" s="42" t="s">
        <v>574</v>
      </c>
      <c r="C28" s="42" t="s">
        <v>575</v>
      </c>
      <c r="D28" s="42" t="s">
        <v>576</v>
      </c>
      <c r="E28" s="42" t="s">
        <v>427</v>
      </c>
      <c r="F28" s="42">
        <v>1800</v>
      </c>
      <c r="G28" s="43"/>
      <c r="H28" s="60">
        <v>43252</v>
      </c>
      <c r="I28" s="45" t="s">
        <v>196</v>
      </c>
      <c r="J28" s="61"/>
      <c r="K28" s="62" t="e">
        <f>DATE(#REF!,LOOKUP(tblData245678910111213141516[[#This Row],[Date last contacted]],{"April",4;"August",8;"December",12;"February",2;"January",1;"July",7;"June",6;"March",3;"May",5;"November",11;"October",10;"September",9}),1)</f>
        <v>#REF!</v>
      </c>
      <c r="L28" s="63">
        <f>tblData245678910111213141516[[#This Row],[Projected Premium]]*tblData245678910111213141516[[#This Row],[Probability of Sale]]</f>
        <v>0</v>
      </c>
    </row>
    <row r="29" spans="2:12" ht="16.2" x14ac:dyDescent="0.3">
      <c r="B29" s="18"/>
      <c r="C29" s="18"/>
      <c r="D29" s="18"/>
      <c r="E29" s="18"/>
      <c r="F29" s="18"/>
      <c r="G29" s="19"/>
      <c r="H29" s="20"/>
      <c r="I29" s="20"/>
      <c r="J29" s="53"/>
      <c r="K29" s="54" t="e">
        <f>DATE(#REF!,LOOKUP(tblData245678910111213141516[[#This Row],[Date last contacted]],{"April",4;"August",8;"December",12;"February",2;"January",1;"July",7;"June",6;"March",3;"May",5;"November",11;"October",10;"September",9}),1)</f>
        <v>#REF!</v>
      </c>
      <c r="L29" s="55">
        <f>tblData245678910111213141516[[#This Row],[Projected Premium]]*tblData245678910111213141516[[#This Row],[Probability of Sale]]</f>
        <v>0</v>
      </c>
    </row>
    <row r="30" spans="2:12" s="49" customFormat="1" ht="16.2" x14ac:dyDescent="0.3">
      <c r="B30" s="42" t="s">
        <v>577</v>
      </c>
      <c r="C30" s="42" t="s">
        <v>578</v>
      </c>
      <c r="D30" s="42" t="s">
        <v>579</v>
      </c>
      <c r="E30" s="42" t="s">
        <v>580</v>
      </c>
      <c r="F30" s="42">
        <v>8000</v>
      </c>
      <c r="G30" s="43"/>
      <c r="H30" s="60">
        <v>43259</v>
      </c>
      <c r="I30" s="45" t="s">
        <v>196</v>
      </c>
      <c r="J30" s="61"/>
      <c r="K30" s="62" t="e">
        <f>DATE(#REF!,LOOKUP(tblData245678910111213141516[[#This Row],[Date last contacted]],{"April",4;"August",8;"December",12;"February",2;"January",1;"July",7;"June",6;"March",3;"May",5;"November",11;"October",10;"September",9}),1)</f>
        <v>#REF!</v>
      </c>
      <c r="L30" s="63">
        <f>tblData245678910111213141516[[#This Row],[Projected Premium]]*tblData245678910111213141516[[#This Row],[Probability of Sale]]</f>
        <v>0</v>
      </c>
    </row>
    <row r="31" spans="2:12" ht="16.2" x14ac:dyDescent="0.3">
      <c r="B31" s="18"/>
      <c r="C31" s="18"/>
      <c r="D31" s="18"/>
      <c r="E31" s="18"/>
      <c r="F31" s="18"/>
      <c r="G31" s="19"/>
      <c r="H31" s="20"/>
      <c r="I31" s="20"/>
      <c r="J31" s="53"/>
      <c r="K31" s="54" t="e">
        <f>DATE(#REF!,LOOKUP(tblData245678910111213141516[[#This Row],[Date last contacted]],{"April",4;"August",8;"December",12;"February",2;"January",1;"July",7;"June",6;"March",3;"May",5;"November",11;"October",10;"September",9}),1)</f>
        <v>#REF!</v>
      </c>
      <c r="L31" s="55">
        <f>tblData245678910111213141516[[#This Row],[Projected Premium]]*tblData245678910111213141516[[#This Row],[Probability of Sale]]</f>
        <v>0</v>
      </c>
    </row>
    <row r="32" spans="2:12" ht="16.2" x14ac:dyDescent="0.3">
      <c r="B32" s="18" t="s">
        <v>581</v>
      </c>
      <c r="C32" s="18" t="s">
        <v>594</v>
      </c>
      <c r="D32" s="18" t="s">
        <v>167</v>
      </c>
      <c r="E32" s="18" t="s">
        <v>582</v>
      </c>
      <c r="F32" s="18">
        <v>4000</v>
      </c>
      <c r="G32" s="19"/>
      <c r="H32" s="20"/>
      <c r="I32" s="20"/>
      <c r="J32" s="53"/>
      <c r="K32" s="54" t="e">
        <f>DATE(#REF!,LOOKUP(tblData245678910111213141516[[#This Row],[Date last contacted]],{"April",4;"August",8;"December",12;"February",2;"January",1;"July",7;"June",6;"March",3;"May",5;"November",11;"October",10;"September",9}),1)</f>
        <v>#REF!</v>
      </c>
      <c r="L32" s="55">
        <f>tblData245678910111213141516[[#This Row],[Projected Premium]]*tblData245678910111213141516[[#This Row],[Probability of Sale]]</f>
        <v>0</v>
      </c>
    </row>
    <row r="33" spans="2:12" ht="16.2" x14ac:dyDescent="0.3">
      <c r="B33" s="18"/>
      <c r="C33" s="18"/>
      <c r="D33" s="18"/>
      <c r="E33" s="18"/>
      <c r="F33" s="18"/>
      <c r="G33" s="19"/>
      <c r="H33" s="20"/>
      <c r="I33" s="20"/>
      <c r="J33" s="53"/>
      <c r="K33" s="54" t="e">
        <f>DATE(#REF!,LOOKUP(tblData245678910111213141516[[#This Row],[Date last contacted]],{"April",4;"August",8;"December",12;"February",2;"January",1;"July",7;"June",6;"March",3;"May",5;"November",11;"October",10;"September",9}),1)</f>
        <v>#REF!</v>
      </c>
      <c r="L33" s="55">
        <f>tblData245678910111213141516[[#This Row],[Projected Premium]]*tblData245678910111213141516[[#This Row],[Probability of Sale]]</f>
        <v>0</v>
      </c>
    </row>
    <row r="34" spans="2:12" s="40" customFormat="1" ht="64.8" x14ac:dyDescent="0.3">
      <c r="B34" s="33" t="s">
        <v>583</v>
      </c>
      <c r="C34" s="33" t="s">
        <v>593</v>
      </c>
      <c r="D34" s="33" t="s">
        <v>167</v>
      </c>
      <c r="E34" s="33" t="s">
        <v>582</v>
      </c>
      <c r="F34" s="33"/>
      <c r="G34" s="34"/>
      <c r="H34" s="56">
        <v>43273</v>
      </c>
      <c r="I34" s="36" t="s">
        <v>616</v>
      </c>
      <c r="J34" s="57"/>
      <c r="K34" s="58" t="e">
        <f>DATE(#REF!,LOOKUP(tblData245678910111213141516[[#This Row],[Date last contacted]],{"April",4;"August",8;"December",12;"February",2;"January",1;"July",7;"June",6;"March",3;"May",5;"November",11;"October",10;"September",9}),1)</f>
        <v>#REF!</v>
      </c>
      <c r="L34" s="59">
        <f>tblData245678910111213141516[[#This Row],[Projected Premium]]*tblData245678910111213141516[[#This Row],[Probability of Sale]]</f>
        <v>0</v>
      </c>
    </row>
    <row r="35" spans="2:12" ht="16.2" x14ac:dyDescent="0.3">
      <c r="B35" s="18"/>
      <c r="C35" s="18"/>
      <c r="D35" s="18"/>
      <c r="E35" s="18"/>
      <c r="F35" s="18"/>
      <c r="G35" s="19"/>
      <c r="H35" s="20"/>
      <c r="I35" s="20"/>
      <c r="J35" s="53"/>
      <c r="K35" s="54" t="e">
        <f>DATE(#REF!,LOOKUP(tblData245678910111213141516[[#This Row],[Date last contacted]],{"April",4;"August",8;"December",12;"February",2;"January",1;"July",7;"June",6;"March",3;"May",5;"November",11;"October",10;"September",9}),1)</f>
        <v>#REF!</v>
      </c>
      <c r="L35" s="55">
        <f>tblData245678910111213141516[[#This Row],[Projected Premium]]*tblData245678910111213141516[[#This Row],[Probability of Sale]]</f>
        <v>0</v>
      </c>
    </row>
    <row r="36" spans="2:12" ht="48.6" x14ac:dyDescent="0.3">
      <c r="B36" s="18" t="s">
        <v>584</v>
      </c>
      <c r="C36" s="18" t="s">
        <v>585</v>
      </c>
      <c r="D36" s="18" t="s">
        <v>586</v>
      </c>
      <c r="E36" s="18" t="s">
        <v>587</v>
      </c>
      <c r="F36" s="18">
        <v>8000</v>
      </c>
      <c r="G36" s="19"/>
      <c r="H36" s="21">
        <v>43258</v>
      </c>
      <c r="I36" s="20" t="s">
        <v>588</v>
      </c>
      <c r="J36" s="53"/>
      <c r="K36" s="54" t="e">
        <f>DATE(#REF!,LOOKUP(tblData245678910111213141516[[#This Row],[Date last contacted]],{"April",4;"August",8;"December",12;"February",2;"January",1;"July",7;"June",6;"March",3;"May",5;"November",11;"October",10;"September",9}),1)</f>
        <v>#REF!</v>
      </c>
      <c r="L36" s="55">
        <f>tblData245678910111213141516[[#This Row],[Projected Premium]]*tblData245678910111213141516[[#This Row],[Probability of Sale]]</f>
        <v>0</v>
      </c>
    </row>
    <row r="37" spans="2:12" ht="16.2" x14ac:dyDescent="0.3">
      <c r="B37" s="18"/>
      <c r="C37" s="18"/>
      <c r="D37" s="18"/>
      <c r="E37" s="18"/>
      <c r="F37" s="18"/>
      <c r="G37" s="19"/>
      <c r="H37" s="20"/>
      <c r="I37" s="20"/>
      <c r="J37" s="53"/>
      <c r="K37" s="54" t="e">
        <f>DATE(#REF!,LOOKUP(tblData245678910111213141516[[#This Row],[Date last contacted]],{"April",4;"August",8;"December",12;"February",2;"January",1;"July",7;"June",6;"March",3;"May",5;"November",11;"October",10;"September",9}),1)</f>
        <v>#REF!</v>
      </c>
      <c r="L37" s="55">
        <f>tblData245678910111213141516[[#This Row],[Projected Premium]]*tblData245678910111213141516[[#This Row],[Probability of Sale]]</f>
        <v>0</v>
      </c>
    </row>
    <row r="38" spans="2:12" ht="48.6" x14ac:dyDescent="0.3">
      <c r="B38" s="18" t="s">
        <v>589</v>
      </c>
      <c r="C38" s="18" t="s">
        <v>590</v>
      </c>
      <c r="D38" s="18" t="s">
        <v>80</v>
      </c>
      <c r="E38" s="18" t="s">
        <v>591</v>
      </c>
      <c r="F38" s="18">
        <v>75000</v>
      </c>
      <c r="G38" s="19"/>
      <c r="H38" s="21">
        <v>43258</v>
      </c>
      <c r="I38" s="20" t="s">
        <v>592</v>
      </c>
      <c r="J38" s="53"/>
      <c r="K38" s="54" t="e">
        <f>DATE(#REF!,LOOKUP(tblData245678910111213141516[[#This Row],[Date last contacted]],{"April",4;"August",8;"December",12;"February",2;"January",1;"July",7;"June",6;"March",3;"May",5;"November",11;"October",10;"September",9}),1)</f>
        <v>#REF!</v>
      </c>
      <c r="L38" s="55">
        <f>tblData245678910111213141516[[#This Row],[Projected Premium]]*tblData245678910111213141516[[#This Row],[Probability of Sale]]</f>
        <v>0</v>
      </c>
    </row>
    <row r="39" spans="2:12" ht="16.2" x14ac:dyDescent="0.3">
      <c r="B39" s="18"/>
      <c r="C39" s="18"/>
      <c r="D39" s="18"/>
      <c r="E39" s="18"/>
      <c r="F39" s="18"/>
      <c r="G39" s="19"/>
      <c r="H39" s="20"/>
      <c r="I39" s="20"/>
      <c r="J39" s="53"/>
      <c r="K39" s="54" t="e">
        <f>DATE(#REF!,LOOKUP(tblData245678910111213141516[[#This Row],[Date last contacted]],{"April",4;"August",8;"December",12;"February",2;"January",1;"July",7;"June",6;"March",3;"May",5;"November",11;"October",10;"September",9}),1)</f>
        <v>#REF!</v>
      </c>
      <c r="L39" s="55">
        <f>tblData245678910111213141516[[#This Row],[Projected Premium]]*tblData245678910111213141516[[#This Row],[Probability of Sale]]</f>
        <v>0</v>
      </c>
    </row>
    <row r="40" spans="2:12" ht="16.2" x14ac:dyDescent="0.3">
      <c r="B40" s="18" t="s">
        <v>595</v>
      </c>
      <c r="C40" s="18" t="s">
        <v>487</v>
      </c>
      <c r="D40" s="18" t="s">
        <v>80</v>
      </c>
      <c r="E40" s="18" t="s">
        <v>338</v>
      </c>
      <c r="F40" s="18">
        <v>1852</v>
      </c>
      <c r="G40" s="19"/>
      <c r="H40" s="21">
        <v>43262</v>
      </c>
      <c r="I40" s="20" t="s">
        <v>515</v>
      </c>
      <c r="J40" s="53"/>
      <c r="K40" s="54" t="e">
        <f>DATE(#REF!,LOOKUP(tblData245678910111213141516[[#This Row],[Date last contacted]],{"April",4;"August",8;"December",12;"February",2;"January",1;"July",7;"June",6;"March",3;"May",5;"November",11;"October",10;"September",9}),1)</f>
        <v>#REF!</v>
      </c>
      <c r="L40" s="55">
        <f>tblData245678910111213141516[[#This Row],[Projected Premium]]*tblData245678910111213141516[[#This Row],[Probability of Sale]]</f>
        <v>0</v>
      </c>
    </row>
    <row r="41" spans="2:12" ht="16.2" x14ac:dyDescent="0.3">
      <c r="B41" s="18"/>
      <c r="C41" s="18"/>
      <c r="D41" s="18"/>
      <c r="E41" s="18"/>
      <c r="F41" s="18"/>
      <c r="G41" s="19"/>
      <c r="H41" s="20"/>
      <c r="I41" s="20"/>
      <c r="J41" s="53"/>
      <c r="K41" s="54" t="e">
        <f>DATE(#REF!,LOOKUP(tblData245678910111213141516[[#This Row],[Date last contacted]],{"April",4;"August",8;"December",12;"February",2;"January",1;"July",7;"June",6;"March",3;"May",5;"November",11;"October",10;"September",9}),1)</f>
        <v>#REF!</v>
      </c>
      <c r="L41" s="55">
        <f>tblData245678910111213141516[[#This Row],[Projected Premium]]*tblData245678910111213141516[[#This Row],[Probability of Sale]]</f>
        <v>0</v>
      </c>
    </row>
    <row r="42" spans="2:12" s="49" customFormat="1" ht="32.4" x14ac:dyDescent="0.3">
      <c r="B42" s="42" t="s">
        <v>622</v>
      </c>
      <c r="C42" s="42" t="s">
        <v>596</v>
      </c>
      <c r="D42" s="42" t="s">
        <v>597</v>
      </c>
      <c r="E42" s="42" t="s">
        <v>20</v>
      </c>
      <c r="F42" s="42">
        <v>9500</v>
      </c>
      <c r="G42" s="43"/>
      <c r="H42" s="60">
        <v>43274</v>
      </c>
      <c r="I42" s="45" t="s">
        <v>196</v>
      </c>
      <c r="J42" s="61"/>
      <c r="K42" s="62" t="e">
        <f>DATE(#REF!,LOOKUP(tblData245678910111213141516[[#This Row],[Date last contacted]],{"April",4;"August",8;"December",12;"February",2;"January",1;"July",7;"June",6;"March",3;"May",5;"November",11;"October",10;"September",9}),1)</f>
        <v>#REF!</v>
      </c>
      <c r="L42" s="63">
        <f>tblData245678910111213141516[[#This Row],[Projected Premium]]*tblData245678910111213141516[[#This Row],[Probability of Sale]]</f>
        <v>0</v>
      </c>
    </row>
    <row r="43" spans="2:12" ht="16.2" x14ac:dyDescent="0.3">
      <c r="B43" s="18"/>
      <c r="C43" s="18"/>
      <c r="D43" s="18"/>
      <c r="E43" s="18"/>
      <c r="F43" s="18"/>
      <c r="G43" s="19"/>
      <c r="H43" s="20"/>
      <c r="I43" s="20"/>
      <c r="J43" s="53"/>
      <c r="K43" s="54" t="e">
        <f>DATE(#REF!,LOOKUP(tblData245678910111213141516[[#This Row],[Date last contacted]],{"April",4;"August",8;"December",12;"February",2;"January",1;"July",7;"June",6;"March",3;"May",5;"November",11;"October",10;"September",9}),1)</f>
        <v>#REF!</v>
      </c>
      <c r="L43" s="55">
        <f>tblData245678910111213141516[[#This Row],[Projected Premium]]*tblData245678910111213141516[[#This Row],[Probability of Sale]]</f>
        <v>0</v>
      </c>
    </row>
    <row r="44" spans="2:12" s="40" customFormat="1" ht="64.8" x14ac:dyDescent="0.3">
      <c r="B44" s="33" t="s">
        <v>598</v>
      </c>
      <c r="C44" s="33" t="s">
        <v>556</v>
      </c>
      <c r="D44" s="33" t="s">
        <v>80</v>
      </c>
      <c r="E44" s="33" t="s">
        <v>341</v>
      </c>
      <c r="F44" s="33">
        <v>2800</v>
      </c>
      <c r="G44" s="34"/>
      <c r="H44" s="56">
        <v>43273</v>
      </c>
      <c r="I44" s="36" t="s">
        <v>615</v>
      </c>
      <c r="J44" s="57"/>
      <c r="K44" s="58" t="e">
        <f>DATE(#REF!,LOOKUP(tblData245678910111213141516[[#This Row],[Date last contacted]],{"April",4;"August",8;"December",12;"February",2;"January",1;"July",7;"June",6;"March",3;"May",5;"November",11;"October",10;"September",9}),1)</f>
        <v>#REF!</v>
      </c>
      <c r="L44" s="59">
        <f>tblData245678910111213141516[[#This Row],[Projected Premium]]*tblData245678910111213141516[[#This Row],[Probability of Sale]]</f>
        <v>0</v>
      </c>
    </row>
    <row r="45" spans="2:12" ht="16.2" x14ac:dyDescent="0.3">
      <c r="B45" s="18"/>
      <c r="C45" s="18"/>
      <c r="D45" s="18"/>
      <c r="E45" s="18"/>
      <c r="F45" s="18"/>
      <c r="G45" s="19"/>
      <c r="H45" s="20"/>
      <c r="I45" s="20"/>
      <c r="J45" s="53"/>
      <c r="K45" s="54" t="e">
        <f>DATE(#REF!,LOOKUP(tblData245678910111213141516[[#This Row],[Date last contacted]],{"April",4;"August",8;"December",12;"February",2;"January",1;"July",7;"June",6;"March",3;"May",5;"November",11;"October",10;"September",9}),1)</f>
        <v>#REF!</v>
      </c>
      <c r="L45" s="55">
        <f>tblData245678910111213141516[[#This Row],[Projected Premium]]*tblData245678910111213141516[[#This Row],[Probability of Sale]]</f>
        <v>0</v>
      </c>
    </row>
    <row r="46" spans="2:12" s="49" customFormat="1" ht="32.4" x14ac:dyDescent="0.3">
      <c r="B46" s="42" t="s">
        <v>491</v>
      </c>
      <c r="C46" s="42" t="s">
        <v>492</v>
      </c>
      <c r="D46" s="42" t="s">
        <v>80</v>
      </c>
      <c r="E46" s="42" t="s">
        <v>261</v>
      </c>
      <c r="F46" s="42">
        <v>2700</v>
      </c>
      <c r="G46" s="43"/>
      <c r="H46" s="60">
        <v>43263</v>
      </c>
      <c r="I46" s="45" t="s">
        <v>196</v>
      </c>
      <c r="J46" s="61"/>
      <c r="K46" s="62" t="e">
        <f>DATE(#REF!,LOOKUP(tblData245678910111213141516[[#This Row],[Date last contacted]],{"April",4;"August",8;"December",12;"February",2;"January",1;"July",7;"June",6;"March",3;"May",5;"November",11;"October",10;"September",9}),1)</f>
        <v>#REF!</v>
      </c>
      <c r="L46" s="63">
        <f>tblData245678910111213141516[[#This Row],[Projected Premium]]*tblData245678910111213141516[[#This Row],[Probability of Sale]]</f>
        <v>0</v>
      </c>
    </row>
    <row r="47" spans="2:12" ht="16.2" x14ac:dyDescent="0.3">
      <c r="B47" s="18"/>
      <c r="C47" s="18"/>
      <c r="D47" s="18"/>
      <c r="E47" s="18"/>
      <c r="F47" s="18"/>
      <c r="G47" s="19"/>
      <c r="H47" s="20"/>
      <c r="I47" s="20"/>
      <c r="J47" s="53"/>
      <c r="K47" s="54" t="e">
        <f>DATE(#REF!,LOOKUP(tblData245678910111213141516[[#This Row],[Date last contacted]],{"April",4;"August",8;"December",12;"February",2;"January",1;"July",7;"June",6;"March",3;"May",5;"November",11;"October",10;"September",9}),1)</f>
        <v>#REF!</v>
      </c>
      <c r="L47" s="55">
        <f>tblData245678910111213141516[[#This Row],[Projected Premium]]*tblData245678910111213141516[[#This Row],[Probability of Sale]]</f>
        <v>0</v>
      </c>
    </row>
    <row r="48" spans="2:12" ht="16.2" x14ac:dyDescent="0.3">
      <c r="B48" s="18" t="s">
        <v>599</v>
      </c>
      <c r="C48" s="18" t="s">
        <v>600</v>
      </c>
      <c r="D48" s="18" t="s">
        <v>80</v>
      </c>
      <c r="E48" s="18" t="s">
        <v>601</v>
      </c>
      <c r="F48" s="18">
        <v>3000</v>
      </c>
      <c r="G48" s="19"/>
      <c r="H48" s="21">
        <v>43264</v>
      </c>
      <c r="I48" s="20" t="s">
        <v>602</v>
      </c>
      <c r="J48" s="53"/>
      <c r="K48" s="54" t="e">
        <f>DATE(#REF!,LOOKUP(tblData245678910111213141516[[#This Row],[Date last contacted]],{"April",4;"August",8;"December",12;"February",2;"January",1;"July",7;"June",6;"March",3;"May",5;"November",11;"October",10;"September",9}),1)</f>
        <v>#REF!</v>
      </c>
      <c r="L48" s="55">
        <f>tblData245678910111213141516[[#This Row],[Projected Premium]]*tblData245678910111213141516[[#This Row],[Probability of Sale]]</f>
        <v>0</v>
      </c>
    </row>
    <row r="49" spans="2:12" ht="16.2" x14ac:dyDescent="0.3">
      <c r="B49" s="18"/>
      <c r="C49" s="18"/>
      <c r="D49" s="18"/>
      <c r="E49" s="18"/>
      <c r="F49" s="18"/>
      <c r="G49" s="19"/>
      <c r="H49" s="20"/>
      <c r="I49" s="20"/>
      <c r="J49" s="53"/>
      <c r="K49" s="54" t="e">
        <f>DATE(#REF!,LOOKUP(tblData245678910111213141516[[#This Row],[Date last contacted]],{"April",4;"August",8;"December",12;"February",2;"January",1;"July",7;"June",6;"March",3;"May",5;"November",11;"October",10;"September",9}),1)</f>
        <v>#REF!</v>
      </c>
      <c r="L49" s="55">
        <f>tblData245678910111213141516[[#This Row],[Projected Premium]]*tblData245678910111213141516[[#This Row],[Probability of Sale]]</f>
        <v>0</v>
      </c>
    </row>
    <row r="50" spans="2:12" ht="32.4" x14ac:dyDescent="0.3">
      <c r="B50" s="18" t="s">
        <v>603</v>
      </c>
      <c r="C50" s="18" t="s">
        <v>556</v>
      </c>
      <c r="D50" s="18" t="s">
        <v>80</v>
      </c>
      <c r="E50" s="18" t="s">
        <v>396</v>
      </c>
      <c r="F50" s="18">
        <v>4000</v>
      </c>
      <c r="G50" s="19"/>
      <c r="H50" s="21">
        <v>43264</v>
      </c>
      <c r="I50" s="20" t="s">
        <v>604</v>
      </c>
      <c r="J50" s="53"/>
      <c r="K50" s="54" t="e">
        <f>DATE(#REF!,LOOKUP(tblData245678910111213141516[[#This Row],[Date last contacted]],{"April",4;"August",8;"December",12;"February",2;"January",1;"July",7;"June",6;"March",3;"May",5;"November",11;"October",10;"September",9}),1)</f>
        <v>#REF!</v>
      </c>
      <c r="L50" s="55">
        <f>tblData245678910111213141516[[#This Row],[Projected Premium]]*tblData245678910111213141516[[#This Row],[Probability of Sale]]</f>
        <v>0</v>
      </c>
    </row>
    <row r="51" spans="2:12" ht="16.2" x14ac:dyDescent="0.3">
      <c r="B51" s="18"/>
      <c r="C51" s="18"/>
      <c r="D51" s="18"/>
      <c r="E51" s="18"/>
      <c r="F51" s="18"/>
      <c r="G51" s="19"/>
      <c r="H51" s="20"/>
      <c r="I51" s="20"/>
      <c r="J51" s="53"/>
      <c r="K51" s="54" t="e">
        <f>DATE(#REF!,LOOKUP(tblData245678910111213141516[[#This Row],[Date last contacted]],{"April",4;"August",8;"December",12;"February",2;"January",1;"July",7;"June",6;"March",3;"May",5;"November",11;"October",10;"September",9}),1)</f>
        <v>#REF!</v>
      </c>
      <c r="L51" s="55">
        <f>tblData245678910111213141516[[#This Row],[Projected Premium]]*tblData245678910111213141516[[#This Row],[Probability of Sale]]</f>
        <v>0</v>
      </c>
    </row>
    <row r="52" spans="2:12" ht="16.2" x14ac:dyDescent="0.3">
      <c r="B52" s="18" t="s">
        <v>605</v>
      </c>
      <c r="C52" s="18" t="s">
        <v>378</v>
      </c>
      <c r="D52" s="18" t="s">
        <v>80</v>
      </c>
      <c r="E52" s="18" t="s">
        <v>572</v>
      </c>
      <c r="F52" s="18">
        <v>5000</v>
      </c>
      <c r="G52" s="19"/>
      <c r="H52" s="21">
        <v>43265</v>
      </c>
      <c r="I52" s="20" t="s">
        <v>606</v>
      </c>
      <c r="J52" s="53"/>
      <c r="K52" s="54" t="e">
        <f>DATE(#REF!,LOOKUP(tblData245678910111213141516[[#This Row],[Date last contacted]],{"April",4;"August",8;"December",12;"February",2;"January",1;"July",7;"June",6;"March",3;"May",5;"November",11;"October",10;"September",9}),1)</f>
        <v>#REF!</v>
      </c>
      <c r="L52" s="55">
        <f>tblData245678910111213141516[[#This Row],[Projected Premium]]*tblData245678910111213141516[[#This Row],[Probability of Sale]]</f>
        <v>0</v>
      </c>
    </row>
    <row r="53" spans="2:12" ht="16.2" x14ac:dyDescent="0.3">
      <c r="B53" s="18"/>
      <c r="C53" s="18"/>
      <c r="D53" s="18"/>
      <c r="E53" s="18"/>
      <c r="F53" s="18"/>
      <c r="G53" s="19"/>
      <c r="H53" s="20"/>
      <c r="I53" s="20"/>
      <c r="J53" s="53"/>
      <c r="K53" s="54" t="e">
        <f>DATE(#REF!,LOOKUP(tblData245678910111213141516[[#This Row],[Date last contacted]],{"April",4;"August",8;"December",12;"February",2;"January",1;"July",7;"June",6;"March",3;"May",5;"November",11;"October",10;"September",9}),1)</f>
        <v>#REF!</v>
      </c>
      <c r="L53" s="55">
        <f>tblData245678910111213141516[[#This Row],[Projected Premium]]*tblData245678910111213141516[[#This Row],[Probability of Sale]]</f>
        <v>0</v>
      </c>
    </row>
    <row r="54" spans="2:12" ht="16.2" x14ac:dyDescent="0.3">
      <c r="B54" s="18" t="s">
        <v>610</v>
      </c>
      <c r="C54" s="18" t="s">
        <v>492</v>
      </c>
      <c r="D54" s="18" t="s">
        <v>80</v>
      </c>
      <c r="E54" s="18" t="s">
        <v>399</v>
      </c>
      <c r="F54" s="18">
        <v>3000</v>
      </c>
      <c r="G54" s="19"/>
      <c r="H54" s="20"/>
      <c r="I54" s="20"/>
      <c r="J54" s="53"/>
      <c r="K54" s="54" t="e">
        <f>DATE(#REF!,LOOKUP(tblData245678910111213141516[[#This Row],[Date last contacted]],{"April",4;"August",8;"December",12;"February",2;"January",1;"July",7;"June",6;"March",3;"May",5;"November",11;"October",10;"September",9}),1)</f>
        <v>#REF!</v>
      </c>
      <c r="L54" s="55">
        <f>tblData245678910111213141516[[#This Row],[Projected Premium]]*tblData245678910111213141516[[#This Row],[Probability of Sale]]</f>
        <v>0</v>
      </c>
    </row>
    <row r="55" spans="2:12" ht="16.2" x14ac:dyDescent="0.3">
      <c r="B55" s="18"/>
      <c r="C55" s="18"/>
      <c r="D55" s="18"/>
      <c r="E55" s="18"/>
      <c r="F55" s="18"/>
      <c r="G55" s="19"/>
      <c r="H55" s="20"/>
      <c r="I55" s="20"/>
      <c r="J55" s="53"/>
      <c r="K55" s="54" t="e">
        <f>DATE(#REF!,LOOKUP(tblData245678910111213141516[[#This Row],[Date last contacted]],{"April",4;"August",8;"December",12;"February",2;"January",1;"July",7;"June",6;"March",3;"May",5;"November",11;"October",10;"September",9}),1)</f>
        <v>#REF!</v>
      </c>
      <c r="L55" s="55">
        <f>tblData245678910111213141516[[#This Row],[Projected Premium]]*tblData245678910111213141516[[#This Row],[Probability of Sale]]</f>
        <v>0</v>
      </c>
    </row>
    <row r="56" spans="2:12" s="49" customFormat="1" ht="32.4" x14ac:dyDescent="0.3">
      <c r="B56" s="42" t="s">
        <v>611</v>
      </c>
      <c r="C56" s="42" t="s">
        <v>612</v>
      </c>
      <c r="D56" s="42" t="s">
        <v>614</v>
      </c>
      <c r="E56" s="42" t="s">
        <v>261</v>
      </c>
      <c r="F56" s="42">
        <v>2300</v>
      </c>
      <c r="G56" s="43"/>
      <c r="H56" s="60">
        <v>43273</v>
      </c>
      <c r="I56" s="45" t="s">
        <v>196</v>
      </c>
      <c r="J56" s="61"/>
      <c r="K56" s="62" t="e">
        <f>DATE(#REF!,LOOKUP(tblData245678910111213141516[[#This Row],[Date last contacted]],{"April",4;"August",8;"December",12;"February",2;"January",1;"July",7;"June",6;"March",3;"May",5;"November",11;"October",10;"September",9}),1)</f>
        <v>#REF!</v>
      </c>
      <c r="L56" s="63">
        <f>tblData245678910111213141516[[#This Row],[Projected Premium]]*tblData245678910111213141516[[#This Row],[Probability of Sale]]</f>
        <v>0</v>
      </c>
    </row>
    <row r="57" spans="2:12" ht="16.2" x14ac:dyDescent="0.3">
      <c r="B57" s="18"/>
      <c r="C57" s="18"/>
      <c r="D57" s="18"/>
      <c r="E57" s="18"/>
      <c r="F57" s="18"/>
      <c r="G57" s="19"/>
      <c r="H57" s="20"/>
      <c r="I57" s="20"/>
      <c r="J57" s="53"/>
      <c r="K57" s="54" t="e">
        <f>DATE(#REF!,LOOKUP(tblData245678910111213141516[[#This Row],[Date last contacted]],{"April",4;"August",8;"December",12;"February",2;"January",1;"July",7;"June",6;"March",3;"May",5;"November",11;"October",10;"September",9}),1)</f>
        <v>#REF!</v>
      </c>
      <c r="L57" s="55">
        <f>tblData245678910111213141516[[#This Row],[Projected Premium]]*tblData245678910111213141516[[#This Row],[Probability of Sale]]</f>
        <v>0</v>
      </c>
    </row>
    <row r="58" spans="2:12" ht="16.2" x14ac:dyDescent="0.3">
      <c r="B58" s="18" t="s">
        <v>608</v>
      </c>
      <c r="C58" s="18" t="s">
        <v>609</v>
      </c>
      <c r="D58" s="18" t="s">
        <v>80</v>
      </c>
      <c r="E58" s="18" t="s">
        <v>399</v>
      </c>
      <c r="F58" s="18">
        <v>4000</v>
      </c>
      <c r="G58" s="19"/>
      <c r="H58" s="20"/>
      <c r="I58" s="20"/>
      <c r="J58" s="53"/>
      <c r="K58" s="54" t="e">
        <f>DATE(#REF!,LOOKUP(tblData245678910111213141516[[#This Row],[Date last contacted]],{"April",4;"August",8;"December",12;"February",2;"January",1;"July",7;"June",6;"March",3;"May",5;"November",11;"October",10;"September",9}),1)</f>
        <v>#REF!</v>
      </c>
      <c r="L58" s="55">
        <f>tblData245678910111213141516[[#This Row],[Projected Premium]]*tblData245678910111213141516[[#This Row],[Probability of Sale]]</f>
        <v>0</v>
      </c>
    </row>
    <row r="59" spans="2:12" ht="16.2" x14ac:dyDescent="0.3">
      <c r="B59" s="18"/>
      <c r="C59" s="18"/>
      <c r="D59" s="18"/>
      <c r="E59" s="18"/>
      <c r="F59" s="18"/>
      <c r="G59" s="19"/>
      <c r="H59" s="20"/>
      <c r="I59" s="20"/>
      <c r="J59" s="53"/>
      <c r="K59" s="54" t="e">
        <f>DATE(#REF!,LOOKUP(tblData245678910111213141516[[#This Row],[Date last contacted]],{"April",4;"August",8;"December",12;"February",2;"January",1;"July",7;"June",6;"March",3;"May",5;"November",11;"October",10;"September",9}),1)</f>
        <v>#REF!</v>
      </c>
      <c r="L59" s="55">
        <f>tblData245678910111213141516[[#This Row],[Projected Premium]]*tblData245678910111213141516[[#This Row],[Probability of Sale]]</f>
        <v>0</v>
      </c>
    </row>
    <row r="60" spans="2:12" ht="16.2" x14ac:dyDescent="0.3">
      <c r="B60" s="18"/>
      <c r="C60" s="18"/>
      <c r="D60" s="18"/>
      <c r="E60" s="18"/>
      <c r="F60" s="18"/>
      <c r="G60" s="19"/>
      <c r="H60" s="20"/>
      <c r="I60" s="20"/>
      <c r="J60" s="53"/>
      <c r="K60" s="54" t="e">
        <f>DATE(#REF!,LOOKUP(tblData245678910111213141516[[#This Row],[Date last contacted]],{"April",4;"August",8;"December",12;"February",2;"January",1;"July",7;"June",6;"March",3;"May",5;"November",11;"October",10;"September",9}),1)</f>
        <v>#REF!</v>
      </c>
      <c r="L60" s="55">
        <f>tblData245678910111213141516[[#This Row],[Projected Premium]]*tblData245678910111213141516[[#This Row],[Probability of Sale]]</f>
        <v>0</v>
      </c>
    </row>
    <row r="61" spans="2:12" ht="16.2" x14ac:dyDescent="0.3">
      <c r="B61" s="18" t="s">
        <v>613</v>
      </c>
      <c r="C61" s="18" t="s">
        <v>617</v>
      </c>
      <c r="D61" s="18" t="s">
        <v>98</v>
      </c>
      <c r="E61" s="18" t="s">
        <v>618</v>
      </c>
      <c r="F61" s="18">
        <v>1400</v>
      </c>
      <c r="G61" s="19"/>
      <c r="H61" s="21">
        <v>43276</v>
      </c>
      <c r="I61" s="20" t="s">
        <v>515</v>
      </c>
      <c r="J61" s="53"/>
      <c r="K61" s="54" t="e">
        <f>DATE(#REF!,LOOKUP(tblData245678910111213141516[[#This Row],[Date last contacted]],{"April",4;"August",8;"December",12;"February",2;"January",1;"July",7;"June",6;"March",3;"May",5;"November",11;"October",10;"September",9}),1)</f>
        <v>#REF!</v>
      </c>
      <c r="L61" s="55">
        <f>tblData245678910111213141516[[#This Row],[Projected Premium]]*tblData245678910111213141516[[#This Row],[Probability of Sale]]</f>
        <v>0</v>
      </c>
    </row>
    <row r="62" spans="2:12" ht="16.2" x14ac:dyDescent="0.3">
      <c r="B62" s="18"/>
      <c r="C62" s="18"/>
      <c r="D62" s="18"/>
      <c r="E62" s="18"/>
      <c r="F62" s="18"/>
      <c r="G62" s="19"/>
      <c r="H62" s="20"/>
      <c r="I62" s="20"/>
      <c r="J62" s="53"/>
      <c r="K62" s="54" t="e">
        <f>DATE(#REF!,LOOKUP(tblData245678910111213141516[[#This Row],[Date last contacted]],{"April",4;"August",8;"December",12;"February",2;"January",1;"July",7;"June",6;"March",3;"May",5;"November",11;"October",10;"September",9}),1)</f>
        <v>#REF!</v>
      </c>
      <c r="L62" s="55">
        <f>tblData245678910111213141516[[#This Row],[Projected Premium]]*tblData245678910111213141516[[#This Row],[Probability of Sale]]</f>
        <v>0</v>
      </c>
    </row>
    <row r="63" spans="2:12" ht="16.2" x14ac:dyDescent="0.3">
      <c r="B63" s="18" t="s">
        <v>619</v>
      </c>
      <c r="C63" s="18" t="s">
        <v>620</v>
      </c>
      <c r="D63" s="18" t="s">
        <v>98</v>
      </c>
      <c r="E63" s="18" t="s">
        <v>621</v>
      </c>
      <c r="F63" s="18">
        <v>1800</v>
      </c>
      <c r="G63" s="19"/>
      <c r="H63" s="21">
        <v>43279</v>
      </c>
      <c r="I63" s="20" t="s">
        <v>515</v>
      </c>
      <c r="J63" s="53"/>
      <c r="K63" s="54" t="e">
        <f>DATE(#REF!,LOOKUP(tblData245678910111213141516[[#This Row],[Date last contacted]],{"April",4;"August",8;"December",12;"February",2;"January",1;"July",7;"June",6;"March",3;"May",5;"November",11;"October",10;"September",9}),1)</f>
        <v>#REF!</v>
      </c>
      <c r="L63" s="55">
        <f>tblData245678910111213141516[[#This Row],[Projected Premium]]*tblData245678910111213141516[[#This Row],[Probability of Sale]]</f>
        <v>0</v>
      </c>
    </row>
    <row r="64" spans="2:12" ht="16.2" x14ac:dyDescent="0.3">
      <c r="B64" s="18"/>
      <c r="C64" s="18"/>
      <c r="D64" s="18"/>
      <c r="E64" s="18"/>
      <c r="F64" s="18"/>
      <c r="G64" s="19"/>
      <c r="H64" s="20"/>
      <c r="I64" s="20"/>
      <c r="J64" s="53"/>
      <c r="K64" s="54" t="e">
        <f>DATE(#REF!,LOOKUP(tblData245678910111213141516[[#This Row],[Date last contacted]],{"April",4;"August",8;"December",12;"February",2;"January",1;"July",7;"June",6;"March",3;"May",5;"November",11;"October",10;"September",9}),1)</f>
        <v>#REF!</v>
      </c>
      <c r="L64" s="55">
        <f>tblData245678910111213141516[[#This Row],[Projected Premium]]*tblData245678910111213141516[[#This Row],[Probability of Sale]]</f>
        <v>0</v>
      </c>
    </row>
    <row r="65" spans="2:12" ht="16.2" x14ac:dyDescent="0.3">
      <c r="B65" s="18" t="s">
        <v>623</v>
      </c>
      <c r="C65" s="18" t="s">
        <v>497</v>
      </c>
      <c r="D65" s="18" t="s">
        <v>80</v>
      </c>
      <c r="E65" s="18" t="s">
        <v>20</v>
      </c>
      <c r="F65" s="18">
        <v>5000</v>
      </c>
      <c r="G65" s="19"/>
      <c r="H65" s="21">
        <v>43279</v>
      </c>
      <c r="I65" s="20" t="s">
        <v>515</v>
      </c>
      <c r="J65" s="53"/>
      <c r="K65" s="54" t="e">
        <f>DATE(#REF!,LOOKUP(tblData245678910111213141516[[#This Row],[Date last contacted]],{"April",4;"August",8;"December",12;"February",2;"January",1;"July",7;"June",6;"March",3;"May",5;"November",11;"October",10;"September",9}),1)</f>
        <v>#REF!</v>
      </c>
      <c r="L65" s="55">
        <f>tblData245678910111213141516[[#This Row],[Projected Premium]]*tblData245678910111213141516[[#This Row],[Probability of Sale]]</f>
        <v>0</v>
      </c>
    </row>
    <row r="66" spans="2:12" ht="16.2" x14ac:dyDescent="0.3">
      <c r="B66" s="18"/>
      <c r="C66" s="18"/>
      <c r="D66" s="18"/>
      <c r="E66" s="18"/>
      <c r="F66" s="18"/>
      <c r="G66" s="19"/>
      <c r="H66" s="20"/>
      <c r="I66" s="20"/>
      <c r="J66" s="53"/>
      <c r="K66" s="54" t="e">
        <f>DATE(#REF!,LOOKUP(tblData245678910111213141516[[#This Row],[Date last contacted]],{"April",4;"August",8;"December",12;"February",2;"January",1;"July",7;"June",6;"March",3;"May",5;"November",11;"October",10;"September",9}),1)</f>
        <v>#REF!</v>
      </c>
      <c r="L66" s="55">
        <f>tblData245678910111213141516[[#This Row],[Projected Premium]]*tblData245678910111213141516[[#This Row],[Probability of Sale]]</f>
        <v>0</v>
      </c>
    </row>
    <row r="67" spans="2:12" ht="16.2" x14ac:dyDescent="0.3">
      <c r="B67" s="18" t="s">
        <v>624</v>
      </c>
      <c r="C67" s="18" t="s">
        <v>625</v>
      </c>
      <c r="D67" s="18" t="s">
        <v>626</v>
      </c>
      <c r="E67" s="18" t="s">
        <v>338</v>
      </c>
      <c r="F67" s="18">
        <v>8208</v>
      </c>
      <c r="G67" s="19"/>
      <c r="H67" s="21">
        <v>43279</v>
      </c>
      <c r="I67" s="20" t="s">
        <v>515</v>
      </c>
      <c r="J67" s="53"/>
      <c r="K67" s="54" t="e">
        <f>DATE(#REF!,LOOKUP(tblData245678910111213141516[[#This Row],[Date last contacted]],{"April",4;"August",8;"December",12;"February",2;"January",1;"July",7;"June",6;"March",3;"May",5;"November",11;"October",10;"September",9}),1)</f>
        <v>#REF!</v>
      </c>
      <c r="L67" s="55">
        <f>tblData245678910111213141516[[#This Row],[Projected Premium]]*tblData245678910111213141516[[#This Row],[Probability of Sale]]</f>
        <v>0</v>
      </c>
    </row>
    <row r="68" spans="2:12" ht="16.2" x14ac:dyDescent="0.3">
      <c r="B68" s="18"/>
      <c r="C68" s="18"/>
      <c r="D68" s="18"/>
      <c r="E68" s="18"/>
      <c r="F68" s="18"/>
      <c r="G68" s="19"/>
      <c r="H68" s="20"/>
      <c r="I68" s="20"/>
      <c r="J68" s="53"/>
      <c r="K68" s="54" t="e">
        <f>DATE(#REF!,LOOKUP(tblData245678910111213141516[[#This Row],[Date last contacted]],{"April",4;"August",8;"December",12;"February",2;"January",1;"July",7;"June",6;"March",3;"May",5;"November",11;"October",10;"September",9}),1)</f>
        <v>#REF!</v>
      </c>
      <c r="L68" s="55">
        <f>tblData245678910111213141516[[#This Row],[Projected Premium]]*tblData245678910111213141516[[#This Row],[Probability of Sale]]</f>
        <v>0</v>
      </c>
    </row>
    <row r="69" spans="2:12" ht="16.2" x14ac:dyDescent="0.3">
      <c r="B69" s="18" t="s">
        <v>627</v>
      </c>
      <c r="C69" s="18" t="s">
        <v>628</v>
      </c>
      <c r="D69" s="18" t="s">
        <v>629</v>
      </c>
      <c r="E69" s="18" t="s">
        <v>557</v>
      </c>
      <c r="F69" s="18" t="s">
        <v>630</v>
      </c>
      <c r="G69" s="19"/>
      <c r="H69" s="20"/>
      <c r="I69" s="20"/>
      <c r="J69" s="53"/>
      <c r="K69" s="54" t="e">
        <f>DATE(#REF!,LOOKUP(tblData245678910111213141516[[#This Row],[Date last contacted]],{"April",4;"August",8;"December",12;"February",2;"January",1;"July",7;"June",6;"March",3;"May",5;"November",11;"October",10;"September",9}),1)</f>
        <v>#REF!</v>
      </c>
      <c r="L69" s="55" t="e">
        <f>tblData245678910111213141516[[#This Row],[Projected Premium]]*tblData245678910111213141516[[#This Row],[Probability of Sale]]</f>
        <v>#VALUE!</v>
      </c>
    </row>
    <row r="70" spans="2:12" ht="16.2" x14ac:dyDescent="0.3">
      <c r="B70" s="18"/>
      <c r="C70" s="18"/>
      <c r="D70" s="18"/>
      <c r="E70" s="18"/>
      <c r="F70" s="18"/>
      <c r="G70" s="19"/>
      <c r="H70" s="20"/>
      <c r="I70" s="20"/>
      <c r="J70" s="53"/>
      <c r="K70" s="54" t="e">
        <f>DATE(#REF!,LOOKUP(tblData245678910111213141516[[#This Row],[Date last contacted]],{"April",4;"August",8;"December",12;"February",2;"January",1;"July",7;"June",6;"March",3;"May",5;"November",11;"October",10;"September",9}),1)</f>
        <v>#REF!</v>
      </c>
      <c r="L70" s="55">
        <f>tblData245678910111213141516[[#This Row],[Projected Premium]]*tblData245678910111213141516[[#This Row],[Probability of Sale]]</f>
        <v>0</v>
      </c>
    </row>
    <row r="71" spans="2:12" ht="16.2" x14ac:dyDescent="0.3">
      <c r="B71" s="18"/>
      <c r="C71" s="18"/>
      <c r="D71" s="18"/>
      <c r="E71" s="18"/>
      <c r="F71" s="18"/>
      <c r="G71" s="19"/>
      <c r="H71" s="20"/>
      <c r="I71" s="20"/>
      <c r="J71" s="53"/>
      <c r="K71" s="54" t="e">
        <f>DATE(#REF!,LOOKUP(tblData245678910111213141516[[#This Row],[Date last contacted]],{"April",4;"August",8;"December",12;"February",2;"January",1;"July",7;"June",6;"March",3;"May",5;"November",11;"October",10;"September",9}),1)</f>
        <v>#REF!</v>
      </c>
      <c r="L71" s="55">
        <f>tblData245678910111213141516[[#This Row],[Projected Premium]]*tblData245678910111213141516[[#This Row],[Probability of Sale]]</f>
        <v>0</v>
      </c>
    </row>
    <row r="72" spans="2:12" ht="16.2" x14ac:dyDescent="0.3">
      <c r="B72" s="18"/>
      <c r="C72" s="18"/>
      <c r="D72" s="18"/>
      <c r="E72" s="18"/>
      <c r="F72" s="18"/>
      <c r="G72" s="19"/>
      <c r="H72" s="20"/>
      <c r="I72" s="20"/>
      <c r="J72" s="53"/>
      <c r="K72" s="54" t="e">
        <f>DATE(#REF!,LOOKUP(tblData245678910111213141516[[#This Row],[Date last contacted]],{"April",4;"August",8;"December",12;"February",2;"January",1;"July",7;"June",6;"March",3;"May",5;"November",11;"October",10;"September",9}),1)</f>
        <v>#REF!</v>
      </c>
      <c r="L72" s="55">
        <f>tblData245678910111213141516[[#This Row],[Projected Premium]]*tblData245678910111213141516[[#This Row],[Probability of Sale]]</f>
        <v>0</v>
      </c>
    </row>
    <row r="73" spans="2:12" ht="16.2" x14ac:dyDescent="0.3">
      <c r="B73" s="18"/>
      <c r="C73" s="18"/>
      <c r="D73" s="18"/>
      <c r="E73" s="18"/>
      <c r="F73" s="18"/>
      <c r="G73" s="19"/>
      <c r="H73" s="20"/>
      <c r="I73" s="20"/>
      <c r="J73" s="53"/>
      <c r="K73" s="54" t="e">
        <f>DATE(#REF!,LOOKUP(tblData245678910111213141516[[#This Row],[Date last contacted]],{"April",4;"August",8;"December",12;"February",2;"January",1;"July",7;"June",6;"March",3;"May",5;"November",11;"October",10;"September",9}),1)</f>
        <v>#REF!</v>
      </c>
      <c r="L73" s="55">
        <f>tblData245678910111213141516[[#This Row],[Projected Premium]]*tblData245678910111213141516[[#This Row],[Probability of Sale]]</f>
        <v>0</v>
      </c>
    </row>
    <row r="74" spans="2:12" ht="16.2" x14ac:dyDescent="0.3">
      <c r="B74" s="8" t="s">
        <v>2</v>
      </c>
      <c r="C74" s="8"/>
      <c r="D74" s="8"/>
      <c r="E74" s="7"/>
      <c r="F74" s="7">
        <f>SUBTOTAL(109,tblData245678910111213141516[Projected Premium])</f>
        <v>240760</v>
      </c>
      <c r="G74" s="20"/>
      <c r="H74" s="8"/>
      <c r="I74" s="20"/>
      <c r="J74" s="8"/>
      <c r="K74" s="12"/>
      <c r="L74" s="12"/>
    </row>
    <row r="75" spans="2:12" ht="16.2" x14ac:dyDescent="0.3">
      <c r="B75" s="136"/>
      <c r="C75" s="136"/>
      <c r="D75" s="136"/>
      <c r="E75" s="136"/>
      <c r="F75" s="136"/>
      <c r="G75" s="115"/>
      <c r="H75" s="136"/>
      <c r="I75" s="115"/>
      <c r="J75" s="136"/>
      <c r="K75" s="136"/>
      <c r="L75"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A4E36-C9F3-437B-A0B1-279E1E626AE9}">
  <sheetPr>
    <tabColor theme="4"/>
    <pageSetUpPr autoPageBreaks="0" fitToPage="1"/>
  </sheetPr>
  <dimension ref="B1:L58"/>
  <sheetViews>
    <sheetView showGridLines="0" topLeftCell="A40" workbookViewId="0">
      <selection activeCell="G21" sqref="G21"/>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112" t="s">
        <v>8</v>
      </c>
      <c r="K7" s="112" t="s">
        <v>3</v>
      </c>
      <c r="L7" s="112" t="s">
        <v>9</v>
      </c>
    </row>
    <row r="8" spans="2:12" ht="16.2" x14ac:dyDescent="0.3">
      <c r="B8" s="18"/>
      <c r="C8" s="18"/>
      <c r="D8" s="18"/>
      <c r="E8" s="18"/>
      <c r="F8" s="18"/>
      <c r="G8" s="19"/>
      <c r="H8" s="20"/>
      <c r="I8" s="20"/>
      <c r="J8" s="53"/>
      <c r="K8" s="54"/>
      <c r="L8" s="55"/>
    </row>
    <row r="9" spans="2:12" ht="32.4" x14ac:dyDescent="0.3">
      <c r="B9" s="18" t="s">
        <v>465</v>
      </c>
      <c r="C9" s="18" t="s">
        <v>466</v>
      </c>
      <c r="D9" s="18" t="s">
        <v>467</v>
      </c>
      <c r="E9" s="18" t="s">
        <v>161</v>
      </c>
      <c r="F9" s="18">
        <v>2200</v>
      </c>
      <c r="G9" s="19"/>
      <c r="H9" s="21">
        <v>43159</v>
      </c>
      <c r="I9" s="20" t="s">
        <v>468</v>
      </c>
      <c r="J9" s="53"/>
      <c r="K9" s="54" t="e">
        <f>DATE(#REF!,LOOKUP(tblData2456789101112131415[[#This Row],[Date last contacted]],{"April",4;"August",8;"December",12;"February",2;"January",1;"July",7;"June",6;"March",3;"May",5;"November",11;"October",10;"September",9}),1)</f>
        <v>#REF!</v>
      </c>
      <c r="L9" s="55">
        <f>tblData2456789101112131415[[#This Row],[Projected Premium]]*tblData2456789101112131415[[#This Row],[Probability of Sale]]</f>
        <v>0</v>
      </c>
    </row>
    <row r="10" spans="2:12" ht="16.2" x14ac:dyDescent="0.3">
      <c r="B10" s="18"/>
      <c r="C10" s="18"/>
      <c r="D10" s="18"/>
      <c r="E10" s="18"/>
      <c r="F10" s="18"/>
      <c r="G10" s="19"/>
      <c r="H10" s="20"/>
      <c r="I10" s="20"/>
      <c r="J10" s="53"/>
      <c r="K10" s="54" t="e">
        <f>DATE(#REF!,LOOKUP(tblData2456789101112131415[[#This Row],[Date last contacted]],{"April",4;"August",8;"December",12;"February",2;"January",1;"July",7;"June",6;"March",3;"May",5;"November",11;"October",10;"September",9}),1)</f>
        <v>#REF!</v>
      </c>
      <c r="L10" s="55">
        <f>tblData2456789101112131415[[#This Row],[Projected Premium]]*tblData2456789101112131415[[#This Row],[Probability of Sale]]</f>
        <v>0</v>
      </c>
    </row>
    <row r="11" spans="2:12" ht="16.2" x14ac:dyDescent="0.3">
      <c r="B11" s="18" t="s">
        <v>496</v>
      </c>
      <c r="C11" s="18" t="s">
        <v>497</v>
      </c>
      <c r="D11" s="18" t="s">
        <v>12</v>
      </c>
      <c r="E11" s="18" t="s">
        <v>498</v>
      </c>
      <c r="F11" s="18">
        <v>9000</v>
      </c>
      <c r="G11" s="19"/>
      <c r="H11" s="21">
        <v>43206</v>
      </c>
      <c r="I11" s="20" t="s">
        <v>526</v>
      </c>
      <c r="J11" s="53"/>
      <c r="K11" s="54" t="e">
        <f>DATE(#REF!,LOOKUP(tblData2456789101112131415[[#This Row],[Date last contacted]],{"April",4;"August",8;"December",12;"February",2;"January",1;"July",7;"June",6;"March",3;"May",5;"November",11;"October",10;"September",9}),1)</f>
        <v>#REF!</v>
      </c>
      <c r="L11" s="55">
        <f>tblData2456789101112131415[[#This Row],[Projected Premium]]*tblData2456789101112131415[[#This Row],[Probability of Sale]]</f>
        <v>0</v>
      </c>
    </row>
    <row r="12" spans="2:12" ht="16.2" x14ac:dyDescent="0.3">
      <c r="B12" s="18"/>
      <c r="C12" s="18"/>
      <c r="D12" s="18"/>
      <c r="E12" s="18"/>
      <c r="F12" s="18"/>
      <c r="G12" s="19"/>
      <c r="H12" s="20"/>
      <c r="I12" s="20"/>
      <c r="J12" s="53"/>
      <c r="K12" s="54" t="e">
        <f>DATE(#REF!,LOOKUP(tblData2456789101112131415[[#This Row],[Date last contacted]],{"April",4;"August",8;"December",12;"February",2;"January",1;"July",7;"June",6;"March",3;"May",5;"November",11;"October",10;"September",9}),1)</f>
        <v>#REF!</v>
      </c>
      <c r="L12" s="55">
        <f>tblData2456789101112131415[[#This Row],[Projected Premium]]*tblData2456789101112131415[[#This Row],[Probability of Sale]]</f>
        <v>0</v>
      </c>
    </row>
    <row r="13" spans="2:12" ht="16.2" x14ac:dyDescent="0.3">
      <c r="B13" s="18" t="s">
        <v>512</v>
      </c>
      <c r="C13" s="18" t="s">
        <v>513</v>
      </c>
      <c r="D13" s="18" t="s">
        <v>80</v>
      </c>
      <c r="E13" s="18" t="s">
        <v>427</v>
      </c>
      <c r="F13" s="18">
        <v>1036</v>
      </c>
      <c r="G13" s="19"/>
      <c r="H13" s="21">
        <v>43196</v>
      </c>
      <c r="I13" s="20" t="s">
        <v>515</v>
      </c>
      <c r="J13" s="53"/>
      <c r="K13" s="54" t="e">
        <f>DATE(#REF!,LOOKUP(tblData2456789101112131415[[#This Row],[Date last contacted]],{"April",4;"August",8;"December",12;"February",2;"January",1;"July",7;"June",6;"March",3;"May",5;"November",11;"October",10;"September",9}),1)</f>
        <v>#REF!</v>
      </c>
      <c r="L13" s="55">
        <f>tblData2456789101112131415[[#This Row],[Projected Premium]]*tblData2456789101112131415[[#This Row],[Probability of Sale]]</f>
        <v>0</v>
      </c>
    </row>
    <row r="14" spans="2:12" ht="16.2" x14ac:dyDescent="0.3">
      <c r="B14" s="18"/>
      <c r="C14" s="18"/>
      <c r="D14" s="18"/>
      <c r="E14" s="18"/>
      <c r="F14" s="18"/>
      <c r="G14" s="19"/>
      <c r="H14" s="20"/>
      <c r="I14" s="20"/>
      <c r="J14" s="53"/>
      <c r="K14" s="54" t="e">
        <f>DATE(#REF!,LOOKUP(tblData2456789101112131415[[#This Row],[Date last contacted]],{"April",4;"August",8;"December",12;"February",2;"January",1;"July",7;"June",6;"March",3;"May",5;"November",11;"October",10;"September",9}),1)</f>
        <v>#REF!</v>
      </c>
      <c r="L14" s="55">
        <f>tblData2456789101112131415[[#This Row],[Projected Premium]]*tblData2456789101112131415[[#This Row],[Probability of Sale]]</f>
        <v>0</v>
      </c>
    </row>
    <row r="15" spans="2:12" s="49" customFormat="1" ht="32.4" x14ac:dyDescent="0.3">
      <c r="B15" s="42" t="s">
        <v>491</v>
      </c>
      <c r="C15" s="42" t="s">
        <v>492</v>
      </c>
      <c r="D15" s="42" t="s">
        <v>516</v>
      </c>
      <c r="E15" s="42" t="s">
        <v>538</v>
      </c>
      <c r="F15" s="42">
        <v>10579</v>
      </c>
      <c r="G15" s="43"/>
      <c r="H15" s="60">
        <v>43231</v>
      </c>
      <c r="I15" s="45" t="s">
        <v>196</v>
      </c>
      <c r="J15" s="61"/>
      <c r="K15" s="62" t="e">
        <f>DATE(#REF!,LOOKUP(tblData2456789101112131415[[#This Row],[Date last contacted]],{"April",4;"August",8;"December",12;"February",2;"January",1;"July",7;"June",6;"March",3;"May",5;"November",11;"October",10;"September",9}),1)</f>
        <v>#REF!</v>
      </c>
      <c r="L15" s="63">
        <f>tblData2456789101112131415[[#This Row],[Projected Premium]]*tblData2456789101112131415[[#This Row],[Probability of Sale]]</f>
        <v>0</v>
      </c>
    </row>
    <row r="16" spans="2:12" ht="16.2" x14ac:dyDescent="0.3">
      <c r="B16" s="18"/>
      <c r="C16" s="18"/>
      <c r="D16" s="18"/>
      <c r="E16" s="18"/>
      <c r="F16" s="18"/>
      <c r="G16" s="19"/>
      <c r="H16" s="20"/>
      <c r="I16" s="20"/>
      <c r="J16" s="53"/>
      <c r="K16" s="54" t="e">
        <f>DATE(#REF!,LOOKUP(tblData2456789101112131415[[#This Row],[Date last contacted]],{"April",4;"August",8;"December",12;"February",2;"January",1;"July",7;"June",6;"March",3;"May",5;"November",11;"October",10;"September",9}),1)</f>
        <v>#REF!</v>
      </c>
      <c r="L16" s="55">
        <f>tblData2456789101112131415[[#This Row],[Projected Premium]]*tblData2456789101112131415[[#This Row],[Probability of Sale]]</f>
        <v>0</v>
      </c>
    </row>
    <row r="17" spans="2:12" ht="48.6" x14ac:dyDescent="0.3">
      <c r="B17" s="18" t="s">
        <v>276</v>
      </c>
      <c r="C17" s="18" t="s">
        <v>277</v>
      </c>
      <c r="D17" s="18" t="s">
        <v>80</v>
      </c>
      <c r="E17" s="18" t="s">
        <v>20</v>
      </c>
      <c r="F17" s="18">
        <v>45000</v>
      </c>
      <c r="G17" s="19"/>
      <c r="H17" s="21">
        <v>43221</v>
      </c>
      <c r="I17" s="20" t="s">
        <v>544</v>
      </c>
      <c r="J17" s="53"/>
      <c r="K17" s="54" t="e">
        <f>DATE(#REF!,LOOKUP(tblData2456789101112131415[[#This Row],[Date last contacted]],{"April",4;"August",8;"December",12;"February",2;"January",1;"July",7;"June",6;"March",3;"May",5;"November",11;"October",10;"September",9}),1)</f>
        <v>#REF!</v>
      </c>
      <c r="L17" s="55">
        <f>tblData2456789101112131415[[#This Row],[Projected Premium]]*tblData2456789101112131415[[#This Row],[Probability of Sale]]</f>
        <v>0</v>
      </c>
    </row>
    <row r="18" spans="2:12" s="155" customFormat="1" ht="16.2" x14ac:dyDescent="0.3">
      <c r="B18" s="148" t="s">
        <v>542</v>
      </c>
      <c r="C18" s="148" t="s">
        <v>543</v>
      </c>
      <c r="D18" s="148" t="s">
        <v>471</v>
      </c>
      <c r="E18" s="148" t="s">
        <v>20</v>
      </c>
      <c r="F18" s="148">
        <v>5500</v>
      </c>
      <c r="G18" s="149"/>
      <c r="H18" s="150">
        <v>43230</v>
      </c>
      <c r="I18" s="151" t="s">
        <v>196</v>
      </c>
      <c r="J18" s="152"/>
      <c r="K18" s="153" t="e">
        <f>DATE(#REF!,LOOKUP(tblData2456789101112131415[[#This Row],[Date last contacted]],{"April",4;"August",8;"December",12;"February",2;"January",1;"July",7;"June",6;"March",3;"May",5;"November",11;"October",10;"September",9}),1)</f>
        <v>#REF!</v>
      </c>
      <c r="L18" s="154">
        <f>tblData2456789101112131415[[#This Row],[Projected Premium]]*tblData2456789101112131415[[#This Row],[Probability of Sale]]</f>
        <v>0</v>
      </c>
    </row>
    <row r="19" spans="2:12" s="147" customFormat="1" ht="16.2" x14ac:dyDescent="0.3">
      <c r="B19" s="140"/>
      <c r="C19" s="140"/>
      <c r="D19" s="140"/>
      <c r="E19" s="140"/>
      <c r="F19" s="140"/>
      <c r="G19" s="141"/>
      <c r="H19" s="142"/>
      <c r="I19" s="143"/>
      <c r="J19" s="144"/>
      <c r="K19" s="145"/>
      <c r="L19" s="146"/>
    </row>
    <row r="20" spans="2:12" s="147" customFormat="1" ht="16.2" x14ac:dyDescent="0.3">
      <c r="B20" s="18"/>
      <c r="C20" s="18"/>
      <c r="D20" s="18"/>
      <c r="E20" s="18"/>
      <c r="F20" s="18"/>
      <c r="G20" s="19"/>
      <c r="H20" s="20"/>
      <c r="I20" s="20"/>
      <c r="J20" s="53"/>
      <c r="K20" s="54" t="e">
        <f>DATE(#REF!,LOOKUP(tblData2456789101112131415[[#This Row],[Date last contacted]],{"April",4;"August",8;"December",12;"February",2;"January",1;"July",7;"June",6;"March",3;"May",5;"November",11;"October",10;"September",9}),1)</f>
        <v>#REF!</v>
      </c>
      <c r="L20" s="55">
        <f>tblData2456789101112131415[[#This Row],[Projected Premium]]*tblData2456789101112131415[[#This Row],[Probability of Sale]]</f>
        <v>0</v>
      </c>
    </row>
    <row r="21" spans="2:12" s="49" customFormat="1" ht="16.2" x14ac:dyDescent="0.3">
      <c r="B21" s="42" t="s">
        <v>523</v>
      </c>
      <c r="C21" s="42" t="s">
        <v>524</v>
      </c>
      <c r="D21" s="42" t="s">
        <v>98</v>
      </c>
      <c r="E21" s="42" t="s">
        <v>525</v>
      </c>
      <c r="F21" s="42">
        <v>15812</v>
      </c>
      <c r="G21" s="43"/>
      <c r="H21" s="60">
        <v>43242</v>
      </c>
      <c r="I21" s="45" t="s">
        <v>567</v>
      </c>
      <c r="J21" s="61"/>
      <c r="K21" s="62" t="e">
        <f>DATE(#REF!,LOOKUP(tblData2456789101112131415[[#This Row],[Date last contacted]],{"April",4;"August",8;"December",12;"February",2;"January",1;"July",7;"June",6;"March",3;"May",5;"November",11;"October",10;"September",9}),1)</f>
        <v>#REF!</v>
      </c>
      <c r="L21" s="63">
        <f>tblData2456789101112131415[[#This Row],[Projected Premium]]*tblData2456789101112131415[[#This Row],[Probability of Sale]]</f>
        <v>0</v>
      </c>
    </row>
    <row r="22" spans="2:12" s="147" customFormat="1" ht="16.2" x14ac:dyDescent="0.3">
      <c r="B22" s="18"/>
      <c r="C22" s="18"/>
      <c r="D22" s="18"/>
      <c r="E22" s="18"/>
      <c r="F22" s="18"/>
      <c r="G22" s="19"/>
      <c r="H22" s="20"/>
      <c r="I22" s="20"/>
      <c r="J22" s="53"/>
      <c r="K22" s="54" t="e">
        <f>DATE(#REF!,LOOKUP(tblData2456789101112131415[[#This Row],[Date last contacted]],{"April",4;"August",8;"December",12;"February",2;"January",1;"July",7;"June",6;"March",3;"May",5;"November",11;"October",10;"September",9}),1)</f>
        <v>#REF!</v>
      </c>
      <c r="L22" s="55">
        <f>tblData2456789101112131415[[#This Row],[Projected Premium]]*tblData2456789101112131415[[#This Row],[Probability of Sale]]</f>
        <v>0</v>
      </c>
    </row>
    <row r="23" spans="2:12" s="147" customFormat="1" ht="16.2" x14ac:dyDescent="0.3">
      <c r="B23" s="18" t="s">
        <v>535</v>
      </c>
      <c r="C23" s="18" t="s">
        <v>219</v>
      </c>
      <c r="D23" s="18" t="s">
        <v>80</v>
      </c>
      <c r="E23" s="18" t="s">
        <v>65</v>
      </c>
      <c r="F23" s="18">
        <v>1200</v>
      </c>
      <c r="G23" s="19"/>
      <c r="H23" s="20"/>
      <c r="I23" s="20"/>
      <c r="J23" s="53"/>
      <c r="K23" s="54" t="e">
        <f>DATE(#REF!,LOOKUP(tblData2456789101112131415[[#This Row],[Date last contacted]],{"April",4;"August",8;"December",12;"February",2;"January",1;"July",7;"June",6;"March",3;"May",5;"November",11;"October",10;"September",9}),1)</f>
        <v>#REF!</v>
      </c>
      <c r="L23" s="55">
        <f>tblData2456789101112131415[[#This Row],[Projected Premium]]*tblData2456789101112131415[[#This Row],[Probability of Sale]]</f>
        <v>0</v>
      </c>
    </row>
    <row r="24" spans="2:12" s="147" customFormat="1" ht="16.2" x14ac:dyDescent="0.3">
      <c r="B24" s="18"/>
      <c r="C24" s="18"/>
      <c r="D24" s="18"/>
      <c r="E24" s="18"/>
      <c r="F24" s="18"/>
      <c r="G24" s="19"/>
      <c r="H24" s="20"/>
      <c r="I24" s="20"/>
      <c r="J24" s="53"/>
      <c r="K24" s="54" t="e">
        <f>DATE(#REF!,LOOKUP(tblData2456789101112131415[[#This Row],[Date last contacted]],{"April",4;"August",8;"December",12;"February",2;"January",1;"July",7;"June",6;"March",3;"May",5;"November",11;"October",10;"September",9}),1)</f>
        <v>#REF!</v>
      </c>
      <c r="L24" s="55">
        <f>tblData2456789101112131415[[#This Row],[Projected Premium]]*tblData2456789101112131415[[#This Row],[Probability of Sale]]</f>
        <v>0</v>
      </c>
    </row>
    <row r="25" spans="2:12" s="147" customFormat="1" ht="16.2" x14ac:dyDescent="0.3">
      <c r="B25" s="18" t="s">
        <v>536</v>
      </c>
      <c r="C25" s="18" t="s">
        <v>502</v>
      </c>
      <c r="D25" s="18" t="s">
        <v>80</v>
      </c>
      <c r="E25" s="18" t="s">
        <v>396</v>
      </c>
      <c r="F25" s="18">
        <v>3000</v>
      </c>
      <c r="G25" s="19"/>
      <c r="H25" s="21">
        <v>43213</v>
      </c>
      <c r="I25" s="20" t="s">
        <v>539</v>
      </c>
      <c r="J25" s="53"/>
      <c r="K25" s="54" t="e">
        <f>DATE(#REF!,LOOKUP(tblData2456789101112131415[[#This Row],[Date last contacted]],{"April",4;"August",8;"December",12;"February",2;"January",1;"July",7;"June",6;"March",3;"May",5;"November",11;"October",10;"September",9}),1)</f>
        <v>#REF!</v>
      </c>
      <c r="L25" s="55">
        <f>tblData2456789101112131415[[#This Row],[Projected Premium]]*tblData2456789101112131415[[#This Row],[Probability of Sale]]</f>
        <v>0</v>
      </c>
    </row>
    <row r="26" spans="2:12" ht="16.2" x14ac:dyDescent="0.3">
      <c r="B26" s="18"/>
      <c r="C26" s="18"/>
      <c r="D26" s="18"/>
      <c r="E26" s="18"/>
      <c r="F26" s="18"/>
      <c r="G26" s="19"/>
      <c r="H26" s="20"/>
      <c r="I26" s="20"/>
      <c r="J26" s="53"/>
      <c r="K26" s="54" t="e">
        <f>DATE(#REF!,LOOKUP(tblData2456789101112131415[[#This Row],[Date last contacted]],{"April",4;"August",8;"December",12;"February",2;"January",1;"July",7;"June",6;"March",3;"May",5;"November",11;"October",10;"September",9}),1)</f>
        <v>#REF!</v>
      </c>
      <c r="L26" s="55">
        <f>tblData2456789101112131415[[#This Row],[Projected Premium]]*tblData2456789101112131415[[#This Row],[Probability of Sale]]</f>
        <v>0</v>
      </c>
    </row>
    <row r="27" spans="2:12" ht="32.4" x14ac:dyDescent="0.3">
      <c r="B27" s="18" t="s">
        <v>537</v>
      </c>
      <c r="C27" s="18" t="s">
        <v>502</v>
      </c>
      <c r="D27" s="18" t="s">
        <v>80</v>
      </c>
      <c r="E27" s="18" t="s">
        <v>53</v>
      </c>
      <c r="F27" s="18">
        <v>1200</v>
      </c>
      <c r="G27" s="19"/>
      <c r="H27" s="21">
        <v>43213</v>
      </c>
      <c r="I27" s="20" t="s">
        <v>540</v>
      </c>
      <c r="J27" s="53"/>
      <c r="K27" s="54" t="e">
        <f>DATE(#REF!,LOOKUP(tblData2456789101112131415[[#This Row],[Date last contacted]],{"April",4;"August",8;"December",12;"February",2;"January",1;"July",7;"June",6;"March",3;"May",5;"November",11;"October",10;"September",9}),1)</f>
        <v>#REF!</v>
      </c>
      <c r="L27" s="55">
        <f>tblData2456789101112131415[[#This Row],[Projected Premium]]*tblData2456789101112131415[[#This Row],[Probability of Sale]]</f>
        <v>0</v>
      </c>
    </row>
    <row r="28" spans="2:12" ht="16.2" x14ac:dyDescent="0.3">
      <c r="B28" s="18"/>
      <c r="C28" s="18"/>
      <c r="D28" s="18"/>
      <c r="E28" s="18"/>
      <c r="F28" s="18"/>
      <c r="G28" s="19"/>
      <c r="H28" s="20"/>
      <c r="I28" s="20"/>
      <c r="J28" s="53"/>
      <c r="K28" s="54" t="e">
        <f>DATE(#REF!,LOOKUP(tblData2456789101112131415[[#This Row],[Date last contacted]],{"April",4;"August",8;"December",12;"February",2;"January",1;"July",7;"June",6;"March",3;"May",5;"November",11;"October",10;"September",9}),1)</f>
        <v>#REF!</v>
      </c>
      <c r="L28" s="55">
        <f>tblData2456789101112131415[[#This Row],[Projected Premium]]*tblData2456789101112131415[[#This Row],[Probability of Sale]]</f>
        <v>0</v>
      </c>
    </row>
    <row r="29" spans="2:12" s="49" customFormat="1" ht="16.2" x14ac:dyDescent="0.3">
      <c r="B29" s="42" t="s">
        <v>541</v>
      </c>
      <c r="C29" s="42" t="s">
        <v>74</v>
      </c>
      <c r="D29" s="42" t="s">
        <v>12</v>
      </c>
      <c r="E29" s="42" t="s">
        <v>261</v>
      </c>
      <c r="F29" s="42">
        <v>3225</v>
      </c>
      <c r="G29" s="43"/>
      <c r="H29" s="60">
        <v>43221</v>
      </c>
      <c r="I29" s="45" t="s">
        <v>196</v>
      </c>
      <c r="J29" s="61"/>
      <c r="K29" s="62" t="e">
        <f>DATE(#REF!,LOOKUP(tblData2456789101112131415[[#This Row],[Date last contacted]],{"April",4;"August",8;"December",12;"February",2;"January",1;"July",7;"June",6;"March",3;"May",5;"November",11;"October",10;"September",9}),1)</f>
        <v>#REF!</v>
      </c>
      <c r="L29" s="63">
        <f>tblData2456789101112131415[[#This Row],[Projected Premium]]*tblData2456789101112131415[[#This Row],[Probability of Sale]]</f>
        <v>0</v>
      </c>
    </row>
    <row r="30" spans="2:12" ht="16.2" x14ac:dyDescent="0.3">
      <c r="B30" s="18"/>
      <c r="C30" s="18"/>
      <c r="D30" s="18"/>
      <c r="E30" s="18"/>
      <c r="F30" s="18"/>
      <c r="G30" s="19"/>
      <c r="H30" s="20"/>
      <c r="I30" s="20"/>
      <c r="J30" s="53"/>
      <c r="K30" s="54" t="e">
        <f>DATE(#REF!,LOOKUP(tblData2456789101112131415[[#This Row],[Date last contacted]],{"April",4;"August",8;"December",12;"February",2;"January",1;"July",7;"June",6;"March",3;"May",5;"November",11;"October",10;"September",9}),1)</f>
        <v>#REF!</v>
      </c>
      <c r="L30" s="55">
        <f>tblData2456789101112131415[[#This Row],[Projected Premium]]*tblData2456789101112131415[[#This Row],[Probability of Sale]]</f>
        <v>0</v>
      </c>
    </row>
    <row r="31" spans="2:12" s="49" customFormat="1" ht="16.2" x14ac:dyDescent="0.3">
      <c r="B31" s="42" t="s">
        <v>541</v>
      </c>
      <c r="C31" s="42" t="s">
        <v>74</v>
      </c>
      <c r="D31" s="42" t="s">
        <v>12</v>
      </c>
      <c r="E31" s="42" t="s">
        <v>338</v>
      </c>
      <c r="F31" s="42">
        <v>1665</v>
      </c>
      <c r="G31" s="43"/>
      <c r="H31" s="60">
        <v>43221</v>
      </c>
      <c r="I31" s="45" t="s">
        <v>196</v>
      </c>
      <c r="J31" s="61"/>
      <c r="K31" s="62" t="e">
        <f>DATE(#REF!,LOOKUP(tblData2456789101112131415[[#This Row],[Date last contacted]],{"April",4;"August",8;"December",12;"February",2;"January",1;"July",7;"June",6;"March",3;"May",5;"November",11;"October",10;"September",9}),1)</f>
        <v>#REF!</v>
      </c>
      <c r="L31" s="63">
        <f>tblData2456789101112131415[[#This Row],[Projected Premium]]*tblData2456789101112131415[[#This Row],[Probability of Sale]]</f>
        <v>0</v>
      </c>
    </row>
    <row r="32" spans="2:12" ht="16.2" x14ac:dyDescent="0.3">
      <c r="B32" s="18"/>
      <c r="C32" s="18"/>
      <c r="D32" s="18"/>
      <c r="E32" s="18"/>
      <c r="F32" s="18"/>
      <c r="G32" s="19"/>
      <c r="H32" s="20"/>
      <c r="I32" s="20"/>
      <c r="J32" s="53"/>
      <c r="K32" s="54" t="e">
        <f>DATE(#REF!,LOOKUP(tblData2456789101112131415[[#This Row],[Date last contacted]],{"April",4;"August",8;"December",12;"February",2;"January",1;"July",7;"June",6;"March",3;"May",5;"November",11;"October",10;"September",9}),1)</f>
        <v>#REF!</v>
      </c>
      <c r="L32" s="55">
        <f>tblData2456789101112131415[[#This Row],[Projected Premium]]*tblData2456789101112131415[[#This Row],[Probability of Sale]]</f>
        <v>0</v>
      </c>
    </row>
    <row r="33" spans="2:12" ht="32.4" x14ac:dyDescent="0.3">
      <c r="B33" s="18" t="s">
        <v>545</v>
      </c>
      <c r="C33" s="18" t="s">
        <v>546</v>
      </c>
      <c r="D33" s="18" t="s">
        <v>12</v>
      </c>
      <c r="E33" s="18" t="s">
        <v>20</v>
      </c>
      <c r="F33" s="18">
        <v>15000</v>
      </c>
      <c r="G33" s="19"/>
      <c r="H33" s="21">
        <v>43230</v>
      </c>
      <c r="I33" s="20" t="s">
        <v>547</v>
      </c>
      <c r="J33" s="53"/>
      <c r="K33" s="54" t="e">
        <f>DATE(#REF!,LOOKUP(tblData2456789101112131415[[#This Row],[Date last contacted]],{"April",4;"August",8;"December",12;"February",2;"January",1;"July",7;"June",6;"March",3;"May",5;"November",11;"October",10;"September",9}),1)</f>
        <v>#REF!</v>
      </c>
      <c r="L33" s="55">
        <f>tblData2456789101112131415[[#This Row],[Projected Premium]]*tblData2456789101112131415[[#This Row],[Probability of Sale]]</f>
        <v>0</v>
      </c>
    </row>
    <row r="34" spans="2:12" ht="16.2" x14ac:dyDescent="0.3">
      <c r="B34" s="18"/>
      <c r="C34" s="18"/>
      <c r="D34" s="18"/>
      <c r="E34" s="18"/>
      <c r="F34" s="18"/>
      <c r="G34" s="19"/>
      <c r="H34" s="20"/>
      <c r="I34" s="20"/>
      <c r="J34" s="53"/>
      <c r="K34" s="54" t="e">
        <f>DATE(#REF!,LOOKUP(tblData2456789101112131415[[#This Row],[Date last contacted]],{"April",4;"August",8;"December",12;"February",2;"January",1;"July",7;"June",6;"March",3;"May",5;"November",11;"October",10;"September",9}),1)</f>
        <v>#REF!</v>
      </c>
      <c r="L34" s="55">
        <f>tblData2456789101112131415[[#This Row],[Projected Premium]]*tblData2456789101112131415[[#This Row],[Probability of Sale]]</f>
        <v>0</v>
      </c>
    </row>
    <row r="35" spans="2:12" ht="32.4" x14ac:dyDescent="0.3">
      <c r="B35" s="18" t="s">
        <v>548</v>
      </c>
      <c r="C35" s="18" t="s">
        <v>509</v>
      </c>
      <c r="D35" s="18" t="s">
        <v>80</v>
      </c>
      <c r="E35" s="18" t="s">
        <v>549</v>
      </c>
      <c r="F35" s="18">
        <v>2500</v>
      </c>
      <c r="G35" s="19"/>
      <c r="H35" s="21">
        <v>43230</v>
      </c>
      <c r="I35" s="20" t="s">
        <v>550</v>
      </c>
      <c r="J35" s="53"/>
      <c r="K35" s="54" t="e">
        <f>DATE(#REF!,LOOKUP(tblData2456789101112131415[[#This Row],[Date last contacted]],{"April",4;"August",8;"December",12;"February",2;"January",1;"July",7;"June",6;"March",3;"May",5;"November",11;"October",10;"September",9}),1)</f>
        <v>#REF!</v>
      </c>
      <c r="L35" s="55">
        <f>tblData2456789101112131415[[#This Row],[Projected Premium]]*tblData2456789101112131415[[#This Row],[Probability of Sale]]</f>
        <v>0</v>
      </c>
    </row>
    <row r="36" spans="2:12" ht="16.2" x14ac:dyDescent="0.3">
      <c r="B36" s="18"/>
      <c r="C36" s="18"/>
      <c r="D36" s="18"/>
      <c r="E36" s="18"/>
      <c r="F36" s="18"/>
      <c r="G36" s="19"/>
      <c r="H36" s="20"/>
      <c r="I36" s="20"/>
      <c r="J36" s="53"/>
      <c r="K36" s="54" t="e">
        <f>DATE(#REF!,LOOKUP(tblData2456789101112131415[[#This Row],[Date last contacted]],{"April",4;"August",8;"December",12;"February",2;"January",1;"July",7;"June",6;"March",3;"May",5;"November",11;"October",10;"September",9}),1)</f>
        <v>#REF!</v>
      </c>
      <c r="L36" s="55">
        <f>tblData2456789101112131415[[#This Row],[Projected Premium]]*tblData2456789101112131415[[#This Row],[Probability of Sale]]</f>
        <v>0</v>
      </c>
    </row>
    <row r="37" spans="2:12" ht="16.2" x14ac:dyDescent="0.3">
      <c r="B37" s="18" t="s">
        <v>551</v>
      </c>
      <c r="C37" s="18" t="s">
        <v>552</v>
      </c>
      <c r="D37" s="18" t="s">
        <v>98</v>
      </c>
      <c r="E37" s="18" t="s">
        <v>525</v>
      </c>
      <c r="F37" s="18"/>
      <c r="G37" s="19"/>
      <c r="H37" s="20"/>
      <c r="I37" s="20"/>
      <c r="J37" s="53"/>
      <c r="K37" s="54" t="e">
        <f>DATE(#REF!,LOOKUP(tblData2456789101112131415[[#This Row],[Date last contacted]],{"April",4;"August",8;"December",12;"February",2;"January",1;"July",7;"June",6;"March",3;"May",5;"November",11;"October",10;"September",9}),1)</f>
        <v>#REF!</v>
      </c>
      <c r="L37" s="55">
        <f>tblData2456789101112131415[[#This Row],[Projected Premium]]*tblData2456789101112131415[[#This Row],[Probability of Sale]]</f>
        <v>0</v>
      </c>
    </row>
    <row r="38" spans="2:12" ht="16.2" x14ac:dyDescent="0.3">
      <c r="B38" s="18"/>
      <c r="C38" s="18"/>
      <c r="D38" s="18"/>
      <c r="E38" s="18"/>
      <c r="F38" s="18"/>
      <c r="G38" s="19"/>
      <c r="H38" s="20"/>
      <c r="I38" s="20"/>
      <c r="J38" s="53"/>
      <c r="K38" s="54" t="e">
        <f>DATE(#REF!,LOOKUP(tblData2456789101112131415[[#This Row],[Date last contacted]],{"April",4;"August",8;"December",12;"February",2;"January",1;"July",7;"June",6;"March",3;"May",5;"November",11;"October",10;"September",9}),1)</f>
        <v>#REF!</v>
      </c>
      <c r="L38" s="55">
        <f>tblData2456789101112131415[[#This Row],[Projected Premium]]*tblData2456789101112131415[[#This Row],[Probability of Sale]]</f>
        <v>0</v>
      </c>
    </row>
    <row r="39" spans="2:12" s="49" customFormat="1" ht="16.2" x14ac:dyDescent="0.3">
      <c r="B39" s="42" t="s">
        <v>553</v>
      </c>
      <c r="C39" s="42" t="s">
        <v>556</v>
      </c>
      <c r="D39" s="42" t="s">
        <v>80</v>
      </c>
      <c r="E39" s="42" t="s">
        <v>554</v>
      </c>
      <c r="F39" s="42">
        <v>4800</v>
      </c>
      <c r="G39" s="43"/>
      <c r="H39" s="60">
        <v>43234</v>
      </c>
      <c r="I39" s="45" t="s">
        <v>196</v>
      </c>
      <c r="J39" s="61"/>
      <c r="K39" s="62" t="e">
        <f>DATE(#REF!,LOOKUP(tblData2456789101112131415[[#This Row],[Date last contacted]],{"April",4;"August",8;"December",12;"February",2;"January",1;"July",7;"June",6;"March",3;"May",5;"November",11;"October",10;"September",9}),1)</f>
        <v>#REF!</v>
      </c>
      <c r="L39" s="63">
        <f>tblData2456789101112131415[[#This Row],[Projected Premium]]*tblData2456789101112131415[[#This Row],[Probability of Sale]]</f>
        <v>0</v>
      </c>
    </row>
    <row r="40" spans="2:12" s="49" customFormat="1" ht="16.2" x14ac:dyDescent="0.3">
      <c r="B40" s="42"/>
      <c r="C40" s="42"/>
      <c r="D40" s="42"/>
      <c r="E40" s="42"/>
      <c r="F40" s="42"/>
      <c r="G40" s="43"/>
      <c r="H40" s="45"/>
      <c r="I40" s="45"/>
      <c r="J40" s="61"/>
      <c r="K40" s="62" t="e">
        <f>DATE(#REF!,LOOKUP(tblData2456789101112131415[[#This Row],[Date last contacted]],{"April",4;"August",8;"December",12;"February",2;"January",1;"July",7;"June",6;"March",3;"May",5;"November",11;"October",10;"September",9}),1)</f>
        <v>#REF!</v>
      </c>
      <c r="L40" s="63">
        <f>tblData2456789101112131415[[#This Row],[Projected Premium]]*tblData2456789101112131415[[#This Row],[Probability of Sale]]</f>
        <v>0</v>
      </c>
    </row>
    <row r="41" spans="2:12" s="49" customFormat="1" ht="16.2" x14ac:dyDescent="0.3">
      <c r="B41" s="42" t="s">
        <v>555</v>
      </c>
      <c r="C41" s="42" t="s">
        <v>556</v>
      </c>
      <c r="D41" s="42" t="s">
        <v>80</v>
      </c>
      <c r="E41" s="42" t="s">
        <v>161</v>
      </c>
      <c r="F41" s="42">
        <v>2170</v>
      </c>
      <c r="G41" s="43"/>
      <c r="H41" s="60">
        <v>43234</v>
      </c>
      <c r="I41" s="45" t="s">
        <v>196</v>
      </c>
      <c r="J41" s="61"/>
      <c r="K41" s="62" t="e">
        <f>DATE(#REF!,LOOKUP(tblData2456789101112131415[[#This Row],[Date last contacted]],{"April",4;"August",8;"December",12;"February",2;"January",1;"July",7;"June",6;"March",3;"May",5;"November",11;"October",10;"September",9}),1)</f>
        <v>#REF!</v>
      </c>
      <c r="L41" s="63">
        <f>tblData2456789101112131415[[#This Row],[Projected Premium]]*tblData2456789101112131415[[#This Row],[Probability of Sale]]</f>
        <v>0</v>
      </c>
    </row>
    <row r="42" spans="2:12" ht="16.2" x14ac:dyDescent="0.3">
      <c r="B42" s="18"/>
      <c r="C42" s="18"/>
      <c r="D42" s="18"/>
      <c r="E42" s="18"/>
      <c r="F42" s="18"/>
      <c r="G42" s="19"/>
      <c r="H42" s="20"/>
      <c r="I42" s="20"/>
      <c r="J42" s="53"/>
      <c r="K42" s="54" t="e">
        <f>DATE(#REF!,LOOKUP(tblData2456789101112131415[[#This Row],[Date last contacted]],{"April",4;"August",8;"December",12;"February",2;"January",1;"July",7;"June",6;"March",3;"May",5;"November",11;"October",10;"September",9}),1)</f>
        <v>#REF!</v>
      </c>
      <c r="L42" s="55">
        <f>tblData2456789101112131415[[#This Row],[Projected Premium]]*tblData2456789101112131415[[#This Row],[Probability of Sale]]</f>
        <v>0</v>
      </c>
    </row>
    <row r="43" spans="2:12" s="49" customFormat="1" ht="16.2" x14ac:dyDescent="0.3">
      <c r="B43" s="42" t="s">
        <v>542</v>
      </c>
      <c r="C43" s="42" t="s">
        <v>543</v>
      </c>
      <c r="D43" s="42" t="s">
        <v>80</v>
      </c>
      <c r="E43" s="42" t="s">
        <v>557</v>
      </c>
      <c r="F43" s="42">
        <v>1500</v>
      </c>
      <c r="G43" s="43"/>
      <c r="H43" s="45"/>
      <c r="I43" s="45"/>
      <c r="J43" s="61"/>
      <c r="K43" s="62" t="e">
        <f>DATE(#REF!,LOOKUP(tblData2456789101112131415[[#This Row],[Date last contacted]],{"April",4;"August",8;"December",12;"February",2;"January",1;"July",7;"June",6;"March",3;"May",5;"November",11;"October",10;"September",9}),1)</f>
        <v>#REF!</v>
      </c>
      <c r="L43" s="63">
        <f>tblData2456789101112131415[[#This Row],[Projected Premium]]*tblData2456789101112131415[[#This Row],[Probability of Sale]]</f>
        <v>0</v>
      </c>
    </row>
    <row r="44" spans="2:12" ht="16.2" x14ac:dyDescent="0.3">
      <c r="B44" s="18"/>
      <c r="C44" s="18"/>
      <c r="D44" s="18"/>
      <c r="E44" s="18"/>
      <c r="F44" s="18"/>
      <c r="G44" s="19"/>
      <c r="H44" s="20"/>
      <c r="I44" s="20"/>
      <c r="J44" s="53"/>
      <c r="K44" s="54" t="e">
        <f>DATE(#REF!,LOOKUP(tblData2456789101112131415[[#This Row],[Date last contacted]],{"April",4;"August",8;"December",12;"February",2;"January",1;"July",7;"June",6;"March",3;"May",5;"November",11;"October",10;"September",9}),1)</f>
        <v>#REF!</v>
      </c>
      <c r="L44" s="55">
        <f>tblData2456789101112131415[[#This Row],[Projected Premium]]*tblData2456789101112131415[[#This Row],[Probability of Sale]]</f>
        <v>0</v>
      </c>
    </row>
    <row r="45" spans="2:12" ht="16.2" x14ac:dyDescent="0.3">
      <c r="B45" s="18" t="s">
        <v>558</v>
      </c>
      <c r="C45" s="18" t="s">
        <v>559</v>
      </c>
      <c r="D45" s="18" t="s">
        <v>80</v>
      </c>
      <c r="E45" s="18" t="s">
        <v>560</v>
      </c>
      <c r="F45" s="18">
        <v>2500</v>
      </c>
      <c r="G45" s="19"/>
      <c r="H45" s="21">
        <v>43243</v>
      </c>
      <c r="I45" s="20" t="s">
        <v>561</v>
      </c>
      <c r="J45" s="53"/>
      <c r="K45" s="54" t="e">
        <f>DATE(#REF!,LOOKUP(tblData2456789101112131415[[#This Row],[Date last contacted]],{"April",4;"August",8;"December",12;"February",2;"January",1;"July",7;"June",6;"March",3;"May",5;"November",11;"October",10;"September",9}),1)</f>
        <v>#REF!</v>
      </c>
      <c r="L45" s="55">
        <f>tblData2456789101112131415[[#This Row],[Projected Premium]]*tblData2456789101112131415[[#This Row],[Probability of Sale]]</f>
        <v>0</v>
      </c>
    </row>
    <row r="46" spans="2:12" ht="16.2" x14ac:dyDescent="0.3">
      <c r="B46" s="18"/>
      <c r="C46" s="18"/>
      <c r="D46" s="18"/>
      <c r="E46" s="18"/>
      <c r="F46" s="18"/>
      <c r="G46" s="19"/>
      <c r="H46" s="20"/>
      <c r="I46" s="20"/>
      <c r="J46" s="53"/>
      <c r="K46" s="54" t="e">
        <f>DATE(#REF!,LOOKUP(tblData2456789101112131415[[#This Row],[Date last contacted]],{"April",4;"August",8;"December",12;"February",2;"January",1;"July",7;"June",6;"March",3;"May",5;"November",11;"October",10;"September",9}),1)</f>
        <v>#REF!</v>
      </c>
      <c r="L46" s="55">
        <f>tblData2456789101112131415[[#This Row],[Projected Premium]]*tblData2456789101112131415[[#This Row],[Probability of Sale]]</f>
        <v>0</v>
      </c>
    </row>
    <row r="47" spans="2:12" ht="32.4" x14ac:dyDescent="0.3">
      <c r="B47" s="18" t="s">
        <v>562</v>
      </c>
      <c r="C47" s="18" t="s">
        <v>563</v>
      </c>
      <c r="D47" s="18" t="s">
        <v>564</v>
      </c>
      <c r="E47" s="18" t="s">
        <v>565</v>
      </c>
      <c r="F47" s="18">
        <v>100000</v>
      </c>
      <c r="G47" s="19"/>
      <c r="H47" s="156">
        <v>43243</v>
      </c>
      <c r="I47" s="20" t="s">
        <v>566</v>
      </c>
      <c r="J47" s="53"/>
      <c r="K47" s="54" t="e">
        <f>DATE(#REF!,LOOKUP(tblData2456789101112131415[[#This Row],[Date last contacted]],{"April",4;"August",8;"December",12;"February",2;"January",1;"July",7;"June",6;"March",3;"May",5;"November",11;"October",10;"September",9}),1)</f>
        <v>#REF!</v>
      </c>
      <c r="L47" s="55">
        <f>tblData2456789101112131415[[#This Row],[Projected Premium]]*tblData2456789101112131415[[#This Row],[Probability of Sale]]</f>
        <v>0</v>
      </c>
    </row>
    <row r="48" spans="2:12" ht="16.2" x14ac:dyDescent="0.3">
      <c r="B48" s="18"/>
      <c r="C48" s="18"/>
      <c r="D48" s="18"/>
      <c r="E48" s="18"/>
      <c r="F48" s="18"/>
      <c r="G48" s="19"/>
      <c r="H48" s="20"/>
      <c r="I48" s="20"/>
      <c r="J48" s="53"/>
      <c r="K48" s="54" t="e">
        <f>DATE(#REF!,LOOKUP(tblData2456789101112131415[[#This Row],[Date last contacted]],{"April",4;"August",8;"December",12;"February",2;"January",1;"July",7;"June",6;"March",3;"May",5;"November",11;"October",10;"September",9}),1)</f>
        <v>#REF!</v>
      </c>
      <c r="L48" s="55">
        <f>tblData2456789101112131415[[#This Row],[Projected Premium]]*tblData2456789101112131415[[#This Row],[Probability of Sale]]</f>
        <v>0</v>
      </c>
    </row>
    <row r="49" spans="2:12" ht="32.4" x14ac:dyDescent="0.3">
      <c r="B49" s="18" t="s">
        <v>491</v>
      </c>
      <c r="C49" s="18" t="s">
        <v>492</v>
      </c>
      <c r="D49" s="18" t="s">
        <v>80</v>
      </c>
      <c r="E49" s="18" t="s">
        <v>568</v>
      </c>
      <c r="F49" s="18">
        <v>9000</v>
      </c>
      <c r="G49" s="19"/>
      <c r="H49" s="156">
        <v>43243</v>
      </c>
      <c r="I49" s="20" t="s">
        <v>569</v>
      </c>
      <c r="J49" s="53"/>
      <c r="K49" s="54" t="e">
        <f>DATE(#REF!,LOOKUP(tblData2456789101112131415[[#This Row],[Date last contacted]],{"April",4;"August",8;"December",12;"February",2;"January",1;"July",7;"June",6;"March",3;"May",5;"November",11;"October",10;"September",9}),1)</f>
        <v>#REF!</v>
      </c>
      <c r="L49" s="55">
        <f>tblData2456789101112131415[[#This Row],[Projected Premium]]*tblData2456789101112131415[[#This Row],[Probability of Sale]]</f>
        <v>0</v>
      </c>
    </row>
    <row r="50" spans="2:12" ht="16.2" x14ac:dyDescent="0.3">
      <c r="B50" s="18"/>
      <c r="C50" s="18"/>
      <c r="D50" s="18"/>
      <c r="E50" s="18"/>
      <c r="F50" s="18"/>
      <c r="G50" s="19"/>
      <c r="H50" s="20"/>
      <c r="I50" s="20"/>
      <c r="J50" s="53"/>
      <c r="K50" s="54" t="e">
        <f>DATE(#REF!,LOOKUP(tblData2456789101112131415[[#This Row],[Date last contacted]],{"April",4;"August",8;"December",12;"February",2;"January",1;"July",7;"June",6;"March",3;"May",5;"November",11;"October",10;"September",9}),1)</f>
        <v>#REF!</v>
      </c>
      <c r="L50" s="55">
        <f>tblData2456789101112131415[[#This Row],[Projected Premium]]*tblData2456789101112131415[[#This Row],[Probability of Sale]]</f>
        <v>0</v>
      </c>
    </row>
    <row r="51" spans="2:12" ht="64.8" x14ac:dyDescent="0.3">
      <c r="B51" s="18" t="s">
        <v>570</v>
      </c>
      <c r="C51" s="18" t="s">
        <v>571</v>
      </c>
      <c r="D51" s="18" t="s">
        <v>471</v>
      </c>
      <c r="E51" s="18" t="s">
        <v>572</v>
      </c>
      <c r="F51" s="18">
        <v>6000</v>
      </c>
      <c r="G51" s="19"/>
      <c r="H51" s="156">
        <v>43252</v>
      </c>
      <c r="I51" s="20" t="s">
        <v>573</v>
      </c>
      <c r="J51" s="53"/>
      <c r="K51" s="54" t="e">
        <f>DATE(#REF!,LOOKUP(tblData2456789101112131415[[#This Row],[Date last contacted]],{"April",4;"August",8;"December",12;"February",2;"January",1;"July",7;"June",6;"March",3;"May",5;"November",11;"October",10;"September",9}),1)</f>
        <v>#REF!</v>
      </c>
      <c r="L51" s="55">
        <f>tblData2456789101112131415[[#This Row],[Projected Premium]]*tblData2456789101112131415[[#This Row],[Probability of Sale]]</f>
        <v>0</v>
      </c>
    </row>
    <row r="52" spans="2:12" ht="16.2" x14ac:dyDescent="0.3">
      <c r="B52" s="18"/>
      <c r="C52" s="18"/>
      <c r="D52" s="18"/>
      <c r="E52" s="18"/>
      <c r="F52" s="18"/>
      <c r="G52" s="19"/>
      <c r="H52" s="20"/>
      <c r="I52" s="20"/>
      <c r="J52" s="53"/>
      <c r="K52" s="54" t="e">
        <f>DATE(#REF!,LOOKUP(tblData2456789101112131415[[#This Row],[Date last contacted]],{"April",4;"August",8;"December",12;"February",2;"January",1;"July",7;"June",6;"March",3;"May",5;"November",11;"October",10;"September",9}),1)</f>
        <v>#REF!</v>
      </c>
      <c r="L52" s="55">
        <f>tblData2456789101112131415[[#This Row],[Projected Premium]]*tblData2456789101112131415[[#This Row],[Probability of Sale]]</f>
        <v>0</v>
      </c>
    </row>
    <row r="53" spans="2:12" s="49" customFormat="1" ht="16.2" x14ac:dyDescent="0.3">
      <c r="B53" s="42" t="s">
        <v>574</v>
      </c>
      <c r="C53" s="42" t="s">
        <v>575</v>
      </c>
      <c r="D53" s="42" t="s">
        <v>576</v>
      </c>
      <c r="E53" s="42" t="s">
        <v>427</v>
      </c>
      <c r="F53" s="42">
        <v>1800</v>
      </c>
      <c r="G53" s="43"/>
      <c r="H53" s="60">
        <v>43252</v>
      </c>
      <c r="I53" s="45" t="s">
        <v>196</v>
      </c>
      <c r="J53" s="61"/>
      <c r="K53" s="62" t="e">
        <f>DATE(#REF!,LOOKUP(tblData2456789101112131415[[#This Row],[Date last contacted]],{"April",4;"August",8;"December",12;"February",2;"January",1;"July",7;"June",6;"March",3;"May",5;"November",11;"October",10;"September",9}),1)</f>
        <v>#REF!</v>
      </c>
      <c r="L53" s="63">
        <f>tblData2456789101112131415[[#This Row],[Projected Premium]]*tblData2456789101112131415[[#This Row],[Probability of Sale]]</f>
        <v>0</v>
      </c>
    </row>
    <row r="54" spans="2:12" ht="16.2" x14ac:dyDescent="0.3">
      <c r="B54" s="18"/>
      <c r="C54" s="18"/>
      <c r="D54" s="18"/>
      <c r="E54" s="18"/>
      <c r="F54" s="18"/>
      <c r="G54" s="19"/>
      <c r="H54" s="20"/>
      <c r="I54" s="20"/>
      <c r="J54" s="53"/>
      <c r="K54" s="54" t="e">
        <f>DATE(#REF!,LOOKUP(tblData2456789101112131415[[#This Row],[Date last contacted]],{"April",4;"August",8;"December",12;"February",2;"January",1;"July",7;"June",6;"March",3;"May",5;"November",11;"October",10;"September",9}),1)</f>
        <v>#REF!</v>
      </c>
      <c r="L54" s="55">
        <f>tblData2456789101112131415[[#This Row],[Projected Premium]]*tblData2456789101112131415[[#This Row],[Probability of Sale]]</f>
        <v>0</v>
      </c>
    </row>
    <row r="55" spans="2:12" ht="16.2" x14ac:dyDescent="0.3">
      <c r="B55" s="18"/>
      <c r="C55" s="18"/>
      <c r="D55" s="18"/>
      <c r="E55" s="18"/>
      <c r="F55" s="18"/>
      <c r="G55" s="19"/>
      <c r="H55" s="20"/>
      <c r="I55" s="20"/>
      <c r="J55" s="53"/>
      <c r="K55" s="54" t="e">
        <f>DATE(#REF!,LOOKUP(tblData2456789101112131415[[#This Row],[Date last contacted]],{"April",4;"August",8;"December",12;"February",2;"January",1;"July",7;"June",6;"March",3;"May",5;"November",11;"October",10;"September",9}),1)</f>
        <v>#REF!</v>
      </c>
      <c r="L55" s="55">
        <f>tblData2456789101112131415[[#This Row],[Projected Premium]]*tblData2456789101112131415[[#This Row],[Probability of Sale]]</f>
        <v>0</v>
      </c>
    </row>
    <row r="56" spans="2:12" ht="16.2" x14ac:dyDescent="0.3">
      <c r="B56" s="18"/>
      <c r="C56" s="18"/>
      <c r="D56" s="18"/>
      <c r="E56" s="18"/>
      <c r="F56" s="18"/>
      <c r="G56" s="19"/>
      <c r="H56" s="20"/>
      <c r="I56" s="20"/>
      <c r="J56" s="53"/>
      <c r="K56" s="54" t="e">
        <f>DATE(#REF!,LOOKUP(tblData2456789101112131415[[#This Row],[Date last contacted]],{"April",4;"August",8;"December",12;"February",2;"January",1;"July",7;"June",6;"March",3;"May",5;"November",11;"October",10;"September",9}),1)</f>
        <v>#REF!</v>
      </c>
      <c r="L56" s="55">
        <f>tblData2456789101112131415[[#This Row],[Projected Premium]]*tblData2456789101112131415[[#This Row],[Probability of Sale]]</f>
        <v>0</v>
      </c>
    </row>
    <row r="57" spans="2:12" ht="16.2" x14ac:dyDescent="0.3">
      <c r="B57" s="8" t="s">
        <v>2</v>
      </c>
      <c r="C57" s="8"/>
      <c r="D57" s="8"/>
      <c r="E57" s="7"/>
      <c r="F57" s="7">
        <f>SUBTOTAL(109,tblData2456789101112131415[Projected Premium])</f>
        <v>244687</v>
      </c>
      <c r="G57" s="20"/>
      <c r="H57" s="8"/>
      <c r="I57" s="20"/>
      <c r="J57" s="8"/>
      <c r="K57" s="12"/>
      <c r="L57" s="12"/>
    </row>
    <row r="58" spans="2:12" ht="16.2" x14ac:dyDescent="0.3">
      <c r="B58" s="136"/>
      <c r="C58" s="136"/>
      <c r="D58" s="136"/>
      <c r="E58" s="136"/>
      <c r="F58" s="136"/>
      <c r="G58" s="115"/>
      <c r="H58" s="136"/>
      <c r="I58" s="115"/>
      <c r="J58" s="136"/>
      <c r="K58" s="136"/>
      <c r="L58"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96B60-BBAF-4954-A6D6-A44EF5CF5417}">
  <sheetPr>
    <tabColor theme="4"/>
    <pageSetUpPr autoPageBreaks="0" fitToPage="1"/>
  </sheetPr>
  <dimension ref="A1:L57"/>
  <sheetViews>
    <sheetView showGridLines="0" topLeftCell="A37" workbookViewId="0">
      <selection activeCell="D53" sqref="D53"/>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1:12" ht="9.9" customHeight="1" x14ac:dyDescent="0.3"/>
    <row r="2" spans="1:12" ht="34.799999999999997" x14ac:dyDescent="0.3">
      <c r="B2" s="103" t="s">
        <v>32</v>
      </c>
      <c r="C2" s="103"/>
      <c r="D2" s="103"/>
      <c r="E2" s="103"/>
      <c r="F2" s="103"/>
      <c r="G2" s="104"/>
      <c r="H2" s="103"/>
      <c r="I2" s="104"/>
      <c r="J2" s="103"/>
      <c r="K2" s="103"/>
      <c r="L2" s="103"/>
    </row>
    <row r="3" spans="1:12" ht="18" x14ac:dyDescent="0.3">
      <c r="B3" s="105" t="s">
        <v>33</v>
      </c>
      <c r="C3" s="105"/>
      <c r="D3" s="105"/>
      <c r="E3" s="105"/>
      <c r="F3" s="105"/>
      <c r="G3" s="106"/>
      <c r="H3" s="105"/>
      <c r="I3" s="106"/>
      <c r="J3" s="105"/>
      <c r="K3" s="105"/>
      <c r="L3" s="105"/>
    </row>
    <row r="4" spans="1:12" ht="16.2" thickBot="1" x14ac:dyDescent="0.35">
      <c r="B4" s="107" t="s">
        <v>0</v>
      </c>
      <c r="C4" s="107"/>
      <c r="D4" s="107"/>
      <c r="E4" s="107"/>
      <c r="F4" s="107"/>
      <c r="G4" s="108"/>
      <c r="H4" s="107"/>
      <c r="I4" s="108"/>
      <c r="J4" s="107"/>
      <c r="K4" s="107"/>
      <c r="L4" s="107"/>
    </row>
    <row r="5" spans="1:12" ht="15" customHeight="1" thickTop="1" x14ac:dyDescent="0.3">
      <c r="B5" s="109"/>
      <c r="C5" s="110"/>
      <c r="D5" s="110"/>
      <c r="E5" s="110"/>
      <c r="F5" s="110"/>
      <c r="G5" s="111"/>
      <c r="H5" s="110"/>
      <c r="I5" s="111"/>
      <c r="J5" s="109"/>
    </row>
    <row r="6" spans="1:12" ht="13.5" customHeight="1" x14ac:dyDescent="0.3">
      <c r="B6" s="109" t="s">
        <v>5</v>
      </c>
      <c r="C6" s="110"/>
      <c r="D6" s="110"/>
      <c r="E6" s="110"/>
      <c r="F6" s="110"/>
      <c r="G6" s="111"/>
      <c r="H6" s="110"/>
      <c r="I6" s="111"/>
      <c r="J6" s="109"/>
    </row>
    <row r="7" spans="1:12" ht="32.4" x14ac:dyDescent="0.3">
      <c r="B7" s="112" t="s">
        <v>4</v>
      </c>
      <c r="C7" s="112" t="s">
        <v>6</v>
      </c>
      <c r="D7" s="112" t="s">
        <v>7</v>
      </c>
      <c r="E7" s="112" t="s">
        <v>13</v>
      </c>
      <c r="F7" s="112" t="s">
        <v>15</v>
      </c>
      <c r="G7" s="112" t="s">
        <v>17</v>
      </c>
      <c r="H7" s="112" t="s">
        <v>16</v>
      </c>
      <c r="I7" s="112" t="s">
        <v>30</v>
      </c>
      <c r="J7" s="112" t="s">
        <v>8</v>
      </c>
      <c r="K7" s="112" t="s">
        <v>3</v>
      </c>
      <c r="L7" s="112" t="s">
        <v>9</v>
      </c>
    </row>
    <row r="8" spans="1:12" ht="16.2" x14ac:dyDescent="0.3">
      <c r="B8" s="113"/>
      <c r="C8" s="113"/>
      <c r="D8" s="113"/>
      <c r="E8" s="113"/>
      <c r="F8" s="113"/>
      <c r="G8" s="114"/>
      <c r="H8" s="115"/>
      <c r="I8" s="115"/>
      <c r="J8" s="116"/>
      <c r="K8" s="117"/>
      <c r="L8" s="118"/>
    </row>
    <row r="9" spans="1:12" s="40" customFormat="1" ht="16.2" x14ac:dyDescent="0.3">
      <c r="B9" s="18"/>
      <c r="C9" s="18"/>
      <c r="D9" s="18"/>
      <c r="E9" s="18"/>
      <c r="F9" s="18"/>
      <c r="G9" s="19"/>
      <c r="H9" s="20"/>
      <c r="I9" s="20"/>
      <c r="J9" s="53"/>
      <c r="K9" s="54" t="e">
        <f>DATE(#REF!,LOOKUP(tblData24567891011121314[[#This Row],[Date last contacted]],{"April",4;"August",8;"December",12;"February",2;"January",1;"July",7;"June",6;"March",3;"May",5;"November",11;"October",10;"September",9}),1)</f>
        <v>#REF!</v>
      </c>
      <c r="L9" s="55">
        <f>tblData24567891011121314[[#This Row],[Projected Premium]]*tblData24567891011121314[[#This Row],[Probability of Sale]]</f>
        <v>0</v>
      </c>
    </row>
    <row r="10" spans="1:12" ht="16.2" x14ac:dyDescent="0.3">
      <c r="B10" s="18"/>
      <c r="C10" s="18"/>
      <c r="D10" s="18"/>
      <c r="E10" s="18"/>
      <c r="F10" s="18"/>
      <c r="G10" s="19"/>
      <c r="H10" s="20"/>
      <c r="I10" s="20"/>
      <c r="J10" s="53"/>
      <c r="K10" s="54" t="e">
        <f>DATE(#REF!,LOOKUP(tblData24567891011121314[[#This Row],[Date last contacted]],{"April",4;"August",8;"December",12;"February",2;"January",1;"July",7;"June",6;"March",3;"May",5;"November",11;"October",10;"September",9}),1)</f>
        <v>#REF!</v>
      </c>
      <c r="L10" s="55">
        <f>tblData24567891011121314[[#This Row],[Projected Premium]]*tblData24567891011121314[[#This Row],[Probability of Sale]]</f>
        <v>0</v>
      </c>
    </row>
    <row r="11" spans="1:12" s="40" customFormat="1" ht="32.4" x14ac:dyDescent="0.3">
      <c r="B11" s="33" t="s">
        <v>503</v>
      </c>
      <c r="C11" s="33" t="s">
        <v>504</v>
      </c>
      <c r="D11" s="33" t="s">
        <v>505</v>
      </c>
      <c r="E11" s="33" t="s">
        <v>24</v>
      </c>
      <c r="F11" s="33" t="s">
        <v>519</v>
      </c>
      <c r="G11" s="34"/>
      <c r="H11" s="56">
        <v>43194</v>
      </c>
      <c r="I11" s="36" t="s">
        <v>517</v>
      </c>
      <c r="J11" s="57"/>
      <c r="K11" s="58" t="e">
        <f>DATE(#REF!,LOOKUP(tblData24567891011121314[[#This Row],[Date last contacted]],{"April",4;"August",8;"December",12;"February",2;"January",1;"July",7;"June",6;"March",3;"May",5;"November",11;"October",10;"September",9}),1)</f>
        <v>#REF!</v>
      </c>
      <c r="L11" s="59" t="e">
        <f>tblData24567891011121314[[#This Row],[Projected Premium]]*tblData24567891011121314[[#This Row],[Probability of Sale]]</f>
        <v>#VALUE!</v>
      </c>
    </row>
    <row r="12" spans="1:12" ht="16.2" x14ac:dyDescent="0.3">
      <c r="B12" s="18"/>
      <c r="C12" s="18"/>
      <c r="D12" s="18"/>
      <c r="E12" s="18"/>
      <c r="F12" s="18"/>
      <c r="G12" s="19"/>
      <c r="H12" s="20"/>
      <c r="I12" s="20"/>
      <c r="J12" s="53"/>
      <c r="K12" s="54" t="e">
        <f>DATE(#REF!,LOOKUP(tblData24567891011121314[[#This Row],[Date last contacted]],{"April",4;"August",8;"December",12;"February",2;"January",1;"July",7;"June",6;"March",3;"May",5;"November",11;"October",10;"September",9}),1)</f>
        <v>#REF!</v>
      </c>
      <c r="L12" s="55">
        <f>tblData24567891011121314[[#This Row],[Projected Premium]]*tblData24567891011121314[[#This Row],[Probability of Sale]]</f>
        <v>0</v>
      </c>
    </row>
    <row r="13" spans="1:12" ht="16.2" x14ac:dyDescent="0.3">
      <c r="B13" s="18"/>
      <c r="C13" s="18"/>
      <c r="D13" s="18"/>
      <c r="E13" s="18"/>
      <c r="F13" s="18"/>
      <c r="G13" s="19"/>
      <c r="H13" s="20"/>
      <c r="I13" s="20"/>
      <c r="J13" s="53"/>
      <c r="K13" s="54" t="e">
        <f>DATE(#REF!,LOOKUP(tblData24567891011121314[[#This Row],[Date last contacted]],{"April",4;"August",8;"December",12;"February",2;"January",1;"July",7;"June",6;"March",3;"May",5;"November",11;"October",10;"September",9}),1)</f>
        <v>#REF!</v>
      </c>
      <c r="L13" s="55">
        <f>tblData24567891011121314[[#This Row],[Projected Premium]]*tblData24567891011121314[[#This Row],[Probability of Sale]]</f>
        <v>0</v>
      </c>
    </row>
    <row r="14" spans="1:12" ht="16.2" x14ac:dyDescent="0.3">
      <c r="A14" t="s">
        <v>217</v>
      </c>
      <c r="B14" s="18" t="s">
        <v>456</v>
      </c>
      <c r="C14" s="18" t="s">
        <v>457</v>
      </c>
      <c r="D14" s="18" t="s">
        <v>395</v>
      </c>
      <c r="E14" s="18" t="s">
        <v>427</v>
      </c>
      <c r="F14" s="18">
        <v>3000</v>
      </c>
      <c r="G14" s="19"/>
      <c r="H14" s="21">
        <v>43210</v>
      </c>
      <c r="I14" s="20" t="s">
        <v>531</v>
      </c>
      <c r="J14" s="53"/>
      <c r="K14" s="54" t="e">
        <f>DATE(#REF!,LOOKUP(tblData24567891011121314[[#This Row],[Date last contacted]],{"April",4;"August",8;"December",12;"February",2;"January",1;"July",7;"June",6;"March",3;"May",5;"November",11;"October",10;"September",9}),1)</f>
        <v>#REF!</v>
      </c>
      <c r="L14" s="55">
        <f>tblData24567891011121314[[#This Row],[Projected Premium]]*tblData24567891011121314[[#This Row],[Probability of Sale]]</f>
        <v>0</v>
      </c>
    </row>
    <row r="15" spans="1:12" ht="16.2" x14ac:dyDescent="0.3">
      <c r="B15" s="18"/>
      <c r="C15" s="18"/>
      <c r="D15" s="18"/>
      <c r="E15" s="18"/>
      <c r="F15" s="18"/>
      <c r="G15" s="19"/>
      <c r="H15" s="20"/>
      <c r="I15" s="20"/>
      <c r="J15" s="53"/>
      <c r="K15" s="54" t="e">
        <f>DATE(#REF!,LOOKUP(tblData24567891011121314[[#This Row],[Date last contacted]],{"April",4;"August",8;"December",12;"February",2;"January",1;"July",7;"June",6;"March",3;"May",5;"November",11;"October",10;"September",9}),1)</f>
        <v>#REF!</v>
      </c>
      <c r="L15" s="55">
        <f>tblData24567891011121314[[#This Row],[Projected Premium]]*tblData24567891011121314[[#This Row],[Probability of Sale]]</f>
        <v>0</v>
      </c>
    </row>
    <row r="16" spans="1:12" ht="32.4" x14ac:dyDescent="0.3">
      <c r="B16" s="18" t="s">
        <v>465</v>
      </c>
      <c r="C16" s="18" t="s">
        <v>466</v>
      </c>
      <c r="D16" s="18" t="s">
        <v>467</v>
      </c>
      <c r="E16" s="18" t="s">
        <v>161</v>
      </c>
      <c r="F16" s="18">
        <v>2200</v>
      </c>
      <c r="G16" s="19"/>
      <c r="H16" s="21">
        <v>43159</v>
      </c>
      <c r="I16" s="20" t="s">
        <v>468</v>
      </c>
      <c r="J16" s="53"/>
      <c r="K16" s="54" t="e">
        <f>DATE(#REF!,LOOKUP(tblData24567891011121314[[#This Row],[Date last contacted]],{"April",4;"August",8;"December",12;"February",2;"January",1;"July",7;"June",6;"March",3;"May",5;"November",11;"October",10;"September",9}),1)</f>
        <v>#REF!</v>
      </c>
      <c r="L16" s="55">
        <f>tblData24567891011121314[[#This Row],[Projected Premium]]*tblData24567891011121314[[#This Row],[Probability of Sale]]</f>
        <v>0</v>
      </c>
    </row>
    <row r="17" spans="2:12" ht="16.2" x14ac:dyDescent="0.3">
      <c r="B17" s="18"/>
      <c r="C17" s="18"/>
      <c r="D17" s="18"/>
      <c r="E17" s="18"/>
      <c r="F17" s="18"/>
      <c r="G17" s="19"/>
      <c r="H17" s="20"/>
      <c r="I17" s="20"/>
      <c r="J17" s="53"/>
      <c r="K17" s="54" t="e">
        <f>DATE(#REF!,LOOKUP(tblData24567891011121314[[#This Row],[Date last contacted]],{"April",4;"August",8;"December",12;"February",2;"January",1;"July",7;"June",6;"March",3;"May",5;"November",11;"October",10;"September",9}),1)</f>
        <v>#REF!</v>
      </c>
      <c r="L17" s="55">
        <f>tblData24567891011121314[[#This Row],[Projected Premium]]*tblData24567891011121314[[#This Row],[Probability of Sale]]</f>
        <v>0</v>
      </c>
    </row>
    <row r="18" spans="2:12" ht="16.2" x14ac:dyDescent="0.3">
      <c r="B18" s="18" t="s">
        <v>496</v>
      </c>
      <c r="C18" s="18" t="s">
        <v>497</v>
      </c>
      <c r="D18" s="18" t="s">
        <v>12</v>
      </c>
      <c r="E18" s="18" t="s">
        <v>498</v>
      </c>
      <c r="F18" s="18">
        <v>9000</v>
      </c>
      <c r="G18" s="19"/>
      <c r="H18" s="21">
        <v>43206</v>
      </c>
      <c r="I18" s="20" t="s">
        <v>526</v>
      </c>
      <c r="J18" s="53"/>
      <c r="K18" s="54" t="e">
        <f>DATE(#REF!,LOOKUP(tblData24567891011121314[[#This Row],[Date last contacted]],{"April",4;"August",8;"December",12;"February",2;"January",1;"July",7;"June",6;"March",3;"May",5;"November",11;"October",10;"September",9}),1)</f>
        <v>#REF!</v>
      </c>
      <c r="L18" s="55">
        <f>tblData24567891011121314[[#This Row],[Projected Premium]]*tblData24567891011121314[[#This Row],[Probability of Sale]]</f>
        <v>0</v>
      </c>
    </row>
    <row r="19" spans="2:12" ht="16.2" x14ac:dyDescent="0.3">
      <c r="B19" s="18"/>
      <c r="C19" s="18"/>
      <c r="D19" s="18"/>
      <c r="E19" s="18"/>
      <c r="F19" s="18"/>
      <c r="G19" s="19"/>
      <c r="H19" s="20"/>
      <c r="I19" s="20"/>
      <c r="J19" s="53"/>
      <c r="K19" s="54" t="e">
        <f>DATE(#REF!,LOOKUP(tblData24567891011121314[[#This Row],[Date last contacted]],{"April",4;"August",8;"December",12;"February",2;"January",1;"July",7;"June",6;"March",3;"May",5;"November",11;"October",10;"September",9}),1)</f>
        <v>#REF!</v>
      </c>
      <c r="L19" s="55">
        <f>tblData24567891011121314[[#This Row],[Projected Premium]]*tblData24567891011121314[[#This Row],[Probability of Sale]]</f>
        <v>0</v>
      </c>
    </row>
    <row r="20" spans="2:12" s="49" customFormat="1" ht="16.2" x14ac:dyDescent="0.3">
      <c r="B20" s="42" t="s">
        <v>499</v>
      </c>
      <c r="C20" s="42" t="s">
        <v>500</v>
      </c>
      <c r="D20" s="42" t="s">
        <v>167</v>
      </c>
      <c r="E20" s="42" t="s">
        <v>24</v>
      </c>
      <c r="F20" s="42">
        <v>4700</v>
      </c>
      <c r="G20" s="43"/>
      <c r="H20" s="60">
        <v>43193</v>
      </c>
      <c r="I20" s="45" t="s">
        <v>196</v>
      </c>
      <c r="J20" s="61"/>
      <c r="K20" s="62" t="e">
        <f>DATE(#REF!,LOOKUP(tblData24567891011121314[[#This Row],[Date last contacted]],{"April",4;"August",8;"December",12;"February",2;"January",1;"July",7;"June",6;"March",3;"May",5;"November",11;"October",10;"September",9}),1)</f>
        <v>#REF!</v>
      </c>
      <c r="L20" s="63">
        <f>tblData24567891011121314[[#This Row],[Projected Premium]]*tblData24567891011121314[[#This Row],[Probability of Sale]]</f>
        <v>0</v>
      </c>
    </row>
    <row r="21" spans="2:12" ht="16.2" x14ac:dyDescent="0.3">
      <c r="B21" s="18"/>
      <c r="C21" s="18"/>
      <c r="D21" s="18"/>
      <c r="E21" s="18"/>
      <c r="F21" s="18"/>
      <c r="G21" s="19"/>
      <c r="H21" s="20"/>
      <c r="I21" s="20"/>
      <c r="J21" s="53"/>
      <c r="K21" s="54" t="e">
        <f>DATE(#REF!,LOOKUP(tblData24567891011121314[[#This Row],[Date last contacted]],{"April",4;"August",8;"December",12;"February",2;"January",1;"July",7;"June",6;"March",3;"May",5;"November",11;"October",10;"September",9}),1)</f>
        <v>#REF!</v>
      </c>
      <c r="L21" s="55">
        <f>tblData24567891011121314[[#This Row],[Projected Premium]]*tblData24567891011121314[[#This Row],[Probability of Sale]]</f>
        <v>0</v>
      </c>
    </row>
    <row r="22" spans="2:12" s="49" customFormat="1" ht="16.2" x14ac:dyDescent="0.3">
      <c r="B22" s="42" t="s">
        <v>501</v>
      </c>
      <c r="C22" s="42" t="s">
        <v>502</v>
      </c>
      <c r="D22" s="42" t="s">
        <v>80</v>
      </c>
      <c r="E22" s="42" t="s">
        <v>53</v>
      </c>
      <c r="F22" s="42">
        <v>983</v>
      </c>
      <c r="G22" s="43"/>
      <c r="H22" s="60">
        <v>43192</v>
      </c>
      <c r="I22" s="45" t="s">
        <v>196</v>
      </c>
      <c r="J22" s="61"/>
      <c r="K22" s="62" t="e">
        <f>DATE(#REF!,LOOKUP(tblData24567891011121314[[#This Row],[Date last contacted]],{"April",4;"August",8;"December",12;"February",2;"January",1;"July",7;"June",6;"March",3;"May",5;"November",11;"October",10;"September",9}),1)</f>
        <v>#REF!</v>
      </c>
      <c r="L22" s="63">
        <f>tblData24567891011121314[[#This Row],[Projected Premium]]*tblData24567891011121314[[#This Row],[Probability of Sale]]</f>
        <v>0</v>
      </c>
    </row>
    <row r="23" spans="2:12" ht="16.2" x14ac:dyDescent="0.3">
      <c r="B23" s="18"/>
      <c r="C23" s="18"/>
      <c r="D23" s="18"/>
      <c r="E23" s="18"/>
      <c r="F23" s="18"/>
      <c r="G23" s="19"/>
      <c r="H23" s="20"/>
      <c r="I23" s="20"/>
      <c r="J23" s="53"/>
      <c r="K23" s="54" t="e">
        <f>DATE(#REF!,LOOKUP(tblData24567891011121314[[#This Row],[Date last contacted]],{"April",4;"August",8;"December",12;"February",2;"January",1;"July",7;"June",6;"March",3;"May",5;"November",11;"October",10;"September",9}),1)</f>
        <v>#REF!</v>
      </c>
      <c r="L23" s="55">
        <f>tblData24567891011121314[[#This Row],[Projected Premium]]*tblData24567891011121314[[#This Row],[Probability of Sale]]</f>
        <v>0</v>
      </c>
    </row>
    <row r="24" spans="2:12" s="49" customFormat="1" ht="16.2" x14ac:dyDescent="0.3">
      <c r="B24" s="42" t="s">
        <v>508</v>
      </c>
      <c r="C24" s="42" t="s">
        <v>509</v>
      </c>
      <c r="D24" s="42" t="s">
        <v>488</v>
      </c>
      <c r="E24" s="42" t="s">
        <v>427</v>
      </c>
      <c r="F24" s="42">
        <v>5064</v>
      </c>
      <c r="G24" s="43"/>
      <c r="H24" s="60">
        <v>43193</v>
      </c>
      <c r="I24" s="45" t="s">
        <v>196</v>
      </c>
      <c r="J24" s="61"/>
      <c r="K24" s="62" t="e">
        <f>DATE(#REF!,LOOKUP(tblData24567891011121314[[#This Row],[Date last contacted]],{"April",4;"August",8;"December",12;"February",2;"January",1;"July",7;"June",6;"March",3;"May",5;"November",11;"October",10;"September",9}),1)</f>
        <v>#REF!</v>
      </c>
      <c r="L24" s="63">
        <f>tblData24567891011121314[[#This Row],[Projected Premium]]*tblData24567891011121314[[#This Row],[Probability of Sale]]</f>
        <v>0</v>
      </c>
    </row>
    <row r="25" spans="2:12" ht="16.2" x14ac:dyDescent="0.3">
      <c r="B25" s="18"/>
      <c r="C25" s="18"/>
      <c r="D25" s="18"/>
      <c r="E25" s="18"/>
      <c r="F25" s="18"/>
      <c r="G25" s="19"/>
      <c r="H25" s="20"/>
      <c r="I25" s="20"/>
      <c r="J25" s="53"/>
      <c r="K25" s="54" t="e">
        <f>DATE(#REF!,LOOKUP(tblData24567891011121314[[#This Row],[Date last contacted]],{"April",4;"August",8;"December",12;"February",2;"January",1;"July",7;"June",6;"March",3;"May",5;"November",11;"October",10;"September",9}),1)</f>
        <v>#REF!</v>
      </c>
      <c r="L25" s="55">
        <f>tblData24567891011121314[[#This Row],[Projected Premium]]*tblData24567891011121314[[#This Row],[Probability of Sale]]</f>
        <v>0</v>
      </c>
    </row>
    <row r="26" spans="2:12" s="40" customFormat="1" ht="64.8" x14ac:dyDescent="0.3">
      <c r="B26" s="33" t="s">
        <v>510</v>
      </c>
      <c r="C26" s="33" t="s">
        <v>466</v>
      </c>
      <c r="D26" s="33" t="s">
        <v>80</v>
      </c>
      <c r="E26" s="33" t="s">
        <v>511</v>
      </c>
      <c r="F26" s="33">
        <v>2200</v>
      </c>
      <c r="G26" s="34"/>
      <c r="H26" s="56">
        <v>43201</v>
      </c>
      <c r="I26" s="36" t="s">
        <v>520</v>
      </c>
      <c r="J26" s="57"/>
      <c r="K26" s="58" t="e">
        <f>DATE(#REF!,LOOKUP(tblData24567891011121314[[#This Row],[Date last contacted]],{"April",4;"August",8;"December",12;"February",2;"January",1;"July",7;"June",6;"March",3;"May",5;"November",11;"October",10;"September",9}),1)</f>
        <v>#REF!</v>
      </c>
      <c r="L26" s="59">
        <f>tblData24567891011121314[[#This Row],[Projected Premium]]*tblData24567891011121314[[#This Row],[Probability of Sale]]</f>
        <v>0</v>
      </c>
    </row>
    <row r="27" spans="2:12" ht="16.2" x14ac:dyDescent="0.3">
      <c r="B27" s="18"/>
      <c r="C27" s="18"/>
      <c r="D27" s="18"/>
      <c r="E27" s="18"/>
      <c r="F27" s="18"/>
      <c r="G27" s="19"/>
      <c r="H27" s="20"/>
      <c r="I27" s="20"/>
      <c r="J27" s="53"/>
      <c r="K27" s="54" t="e">
        <f>DATE(#REF!,LOOKUP(tblData24567891011121314[[#This Row],[Date last contacted]],{"April",4;"August",8;"December",12;"February",2;"January",1;"July",7;"June",6;"March",3;"May",5;"November",11;"October",10;"September",9}),1)</f>
        <v>#REF!</v>
      </c>
      <c r="L27" s="55">
        <f>tblData24567891011121314[[#This Row],[Projected Premium]]*tblData24567891011121314[[#This Row],[Probability of Sale]]</f>
        <v>0</v>
      </c>
    </row>
    <row r="28" spans="2:12" s="49" customFormat="1" ht="16.2" x14ac:dyDescent="0.3">
      <c r="B28" s="42" t="s">
        <v>512</v>
      </c>
      <c r="C28" s="42" t="s">
        <v>513</v>
      </c>
      <c r="D28" s="42" t="s">
        <v>80</v>
      </c>
      <c r="E28" s="42" t="s">
        <v>53</v>
      </c>
      <c r="F28" s="42">
        <v>2084</v>
      </c>
      <c r="G28" s="43"/>
      <c r="H28" s="60">
        <v>43195</v>
      </c>
      <c r="I28" s="45" t="s">
        <v>196</v>
      </c>
      <c r="J28" s="61"/>
      <c r="K28" s="62" t="e">
        <f>DATE(#REF!,LOOKUP(tblData24567891011121314[[#This Row],[Date last contacted]],{"April",4;"August",8;"December",12;"February",2;"January",1;"July",7;"June",6;"March",3;"May",5;"November",11;"October",10;"September",9}),1)</f>
        <v>#REF!</v>
      </c>
      <c r="L28" s="63">
        <f>tblData24567891011121314[[#This Row],[Projected Premium]]*tblData24567891011121314[[#This Row],[Probability of Sale]]</f>
        <v>0</v>
      </c>
    </row>
    <row r="29" spans="2:12" ht="16.2" x14ac:dyDescent="0.3">
      <c r="B29" s="18"/>
      <c r="C29" s="18"/>
      <c r="D29" s="18"/>
      <c r="E29" s="18"/>
      <c r="F29" s="18"/>
      <c r="G29" s="19"/>
      <c r="H29" s="20"/>
      <c r="I29" s="20"/>
      <c r="J29" s="53"/>
      <c r="K29" s="54" t="e">
        <f>DATE(#REF!,LOOKUP(tblData24567891011121314[[#This Row],[Date last contacted]],{"April",4;"August",8;"December",12;"February",2;"January",1;"July",7;"June",6;"March",3;"May",5;"November",11;"October",10;"September",9}),1)</f>
        <v>#REF!</v>
      </c>
      <c r="L29" s="55">
        <f>tblData24567891011121314[[#This Row],[Projected Premium]]*tblData24567891011121314[[#This Row],[Probability of Sale]]</f>
        <v>0</v>
      </c>
    </row>
    <row r="30" spans="2:12" s="49" customFormat="1" ht="16.2" x14ac:dyDescent="0.3">
      <c r="B30" s="42" t="s">
        <v>514</v>
      </c>
      <c r="C30" s="42" t="s">
        <v>507</v>
      </c>
      <c r="D30" s="42" t="s">
        <v>80</v>
      </c>
      <c r="E30" s="42" t="s">
        <v>53</v>
      </c>
      <c r="F30" s="42">
        <v>4596</v>
      </c>
      <c r="G30" s="43"/>
      <c r="H30" s="60">
        <v>43195</v>
      </c>
      <c r="I30" s="45" t="s">
        <v>196</v>
      </c>
      <c r="J30" s="61"/>
      <c r="K30" s="62" t="e">
        <f>DATE(#REF!,LOOKUP(tblData24567891011121314[[#This Row],[Date last contacted]],{"April",4;"August",8;"December",12;"February",2;"January",1;"July",7;"June",6;"March",3;"May",5;"November",11;"October",10;"September",9}),1)</f>
        <v>#REF!</v>
      </c>
      <c r="L30" s="63">
        <f>tblData24567891011121314[[#This Row],[Projected Premium]]*tblData24567891011121314[[#This Row],[Probability of Sale]]</f>
        <v>0</v>
      </c>
    </row>
    <row r="31" spans="2:12" ht="16.2" x14ac:dyDescent="0.3">
      <c r="B31" s="18"/>
      <c r="C31" s="18"/>
      <c r="D31" s="18"/>
      <c r="E31" s="18"/>
      <c r="F31" s="18"/>
      <c r="G31" s="19"/>
      <c r="H31" s="20"/>
      <c r="I31" s="20"/>
      <c r="J31" s="53"/>
      <c r="K31" s="54" t="e">
        <f>DATE(#REF!,LOOKUP(tblData24567891011121314[[#This Row],[Date last contacted]],{"April",4;"August",8;"December",12;"February",2;"January",1;"July",7;"June",6;"March",3;"May",5;"November",11;"October",10;"September",9}),1)</f>
        <v>#REF!</v>
      </c>
      <c r="L31" s="55">
        <f>tblData24567891011121314[[#This Row],[Projected Premium]]*tblData24567891011121314[[#This Row],[Probability of Sale]]</f>
        <v>0</v>
      </c>
    </row>
    <row r="32" spans="2:12" ht="16.2" x14ac:dyDescent="0.3">
      <c r="B32" s="18" t="s">
        <v>512</v>
      </c>
      <c r="C32" s="18" t="s">
        <v>513</v>
      </c>
      <c r="D32" s="18" t="s">
        <v>80</v>
      </c>
      <c r="E32" s="18" t="s">
        <v>427</v>
      </c>
      <c r="F32" s="18">
        <v>1036</v>
      </c>
      <c r="G32" s="19"/>
      <c r="H32" s="21">
        <v>43196</v>
      </c>
      <c r="I32" s="20" t="s">
        <v>515</v>
      </c>
      <c r="J32" s="53"/>
      <c r="K32" s="54" t="e">
        <f>DATE(#REF!,LOOKUP(tblData24567891011121314[[#This Row],[Date last contacted]],{"April",4;"August",8;"December",12;"February",2;"January",1;"July",7;"June",6;"March",3;"May",5;"November",11;"October",10;"September",9}),1)</f>
        <v>#REF!</v>
      </c>
      <c r="L32" s="55">
        <f>tblData24567891011121314[[#This Row],[Projected Premium]]*tblData24567891011121314[[#This Row],[Probability of Sale]]</f>
        <v>0</v>
      </c>
    </row>
    <row r="33" spans="2:12" ht="16.2" x14ac:dyDescent="0.3">
      <c r="B33" s="18"/>
      <c r="C33" s="18"/>
      <c r="D33" s="18"/>
      <c r="E33" s="18"/>
      <c r="F33" s="18"/>
      <c r="G33" s="19"/>
      <c r="H33" s="20"/>
      <c r="I33" s="20"/>
      <c r="J33" s="53"/>
      <c r="K33" s="54" t="e">
        <f>DATE(#REF!,LOOKUP(tblData24567891011121314[[#This Row],[Date last contacted]],{"April",4;"August",8;"December",12;"February",2;"January",1;"July",7;"June",6;"March",3;"May",5;"November",11;"October",10;"September",9}),1)</f>
        <v>#REF!</v>
      </c>
      <c r="L33" s="55">
        <f>tblData24567891011121314[[#This Row],[Projected Premium]]*tblData24567891011121314[[#This Row],[Probability of Sale]]</f>
        <v>0</v>
      </c>
    </row>
    <row r="34" spans="2:12" ht="32.4" x14ac:dyDescent="0.3">
      <c r="B34" s="18" t="s">
        <v>491</v>
      </c>
      <c r="C34" s="18" t="s">
        <v>492</v>
      </c>
      <c r="D34" s="18" t="s">
        <v>516</v>
      </c>
      <c r="E34" s="18" t="s">
        <v>538</v>
      </c>
      <c r="F34" s="18">
        <v>15000</v>
      </c>
      <c r="G34" s="19"/>
      <c r="H34" s="20"/>
      <c r="I34" s="20"/>
      <c r="J34" s="53"/>
      <c r="K34" s="54" t="e">
        <f>DATE(#REF!,LOOKUP(tblData24567891011121314[[#This Row],[Date last contacted]],{"April",4;"August",8;"December",12;"February",2;"January",1;"July",7;"June",6;"March",3;"May",5;"November",11;"October",10;"September",9}),1)</f>
        <v>#REF!</v>
      </c>
      <c r="L34" s="55">
        <f>tblData24567891011121314[[#This Row],[Projected Premium]]*tblData24567891011121314[[#This Row],[Probability of Sale]]</f>
        <v>0</v>
      </c>
    </row>
    <row r="35" spans="2:12" ht="16.2" x14ac:dyDescent="0.3">
      <c r="B35" s="18"/>
      <c r="C35" s="18"/>
      <c r="D35" s="18"/>
      <c r="E35" s="18"/>
      <c r="F35" s="18"/>
      <c r="G35" s="19"/>
      <c r="H35" s="20"/>
      <c r="I35" s="20"/>
      <c r="J35" s="53"/>
      <c r="K35" s="54" t="e">
        <f>DATE(#REF!,LOOKUP(tblData24567891011121314[[#This Row],[Date last contacted]],{"April",4;"August",8;"December",12;"February",2;"January",1;"July",7;"June",6;"March",3;"May",5;"November",11;"October",10;"September",9}),1)</f>
        <v>#REF!</v>
      </c>
      <c r="L35" s="55">
        <f>tblData24567891011121314[[#This Row],[Projected Premium]]*tblData24567891011121314[[#This Row],[Probability of Sale]]</f>
        <v>0</v>
      </c>
    </row>
    <row r="36" spans="2:12" s="22" customFormat="1" ht="32.4" x14ac:dyDescent="0.3">
      <c r="B36" s="24" t="s">
        <v>491</v>
      </c>
      <c r="C36" s="24" t="s">
        <v>492</v>
      </c>
      <c r="D36" s="24" t="s">
        <v>516</v>
      </c>
      <c r="E36" s="24" t="s">
        <v>84</v>
      </c>
      <c r="F36" s="24">
        <v>3226</v>
      </c>
      <c r="G36" s="25"/>
      <c r="H36" s="27">
        <v>43205</v>
      </c>
      <c r="I36" s="31" t="s">
        <v>196</v>
      </c>
      <c r="J36" s="65"/>
      <c r="K36" s="66" t="e">
        <f>DATE(#REF!,LOOKUP(tblData24567891011121314[[#This Row],[Date last contacted]],{"April",4;"August",8;"December",12;"February",2;"January",1;"July",7;"June",6;"March",3;"May",5;"November",11;"October",10;"September",9}),1)</f>
        <v>#REF!</v>
      </c>
      <c r="L36" s="67">
        <f>tblData24567891011121314[[#This Row],[Projected Premium]]*tblData24567891011121314[[#This Row],[Probability of Sale]]</f>
        <v>0</v>
      </c>
    </row>
    <row r="37" spans="2:12" ht="16.2" x14ac:dyDescent="0.3">
      <c r="B37" s="18"/>
      <c r="C37" s="18"/>
      <c r="D37" s="18"/>
      <c r="E37" s="18"/>
      <c r="F37" s="18"/>
      <c r="G37" s="19"/>
      <c r="H37" s="20"/>
      <c r="I37" s="20"/>
      <c r="J37" s="53"/>
      <c r="K37" s="54" t="e">
        <f>DATE(#REF!,LOOKUP(tblData24567891011121314[[#This Row],[Date last contacted]],{"April",4;"August",8;"December",12;"February",2;"January",1;"July",7;"June",6;"March",3;"May",5;"November",11;"October",10;"September",9}),1)</f>
        <v>#REF!</v>
      </c>
      <c r="L37" s="55">
        <f>tblData24567891011121314[[#This Row],[Projected Premium]]*tblData24567891011121314[[#This Row],[Probability of Sale]]</f>
        <v>0</v>
      </c>
    </row>
    <row r="38" spans="2:12" ht="48.6" x14ac:dyDescent="0.3">
      <c r="B38" s="18" t="s">
        <v>276</v>
      </c>
      <c r="C38" s="18" t="s">
        <v>277</v>
      </c>
      <c r="D38" s="18" t="s">
        <v>80</v>
      </c>
      <c r="E38" s="18" t="s">
        <v>20</v>
      </c>
      <c r="F38" s="18">
        <v>45000</v>
      </c>
      <c r="G38" s="19"/>
      <c r="H38" s="21">
        <v>43196</v>
      </c>
      <c r="I38" s="20" t="s">
        <v>518</v>
      </c>
      <c r="J38" s="53"/>
      <c r="K38" s="54" t="e">
        <f>DATE(#REF!,LOOKUP(tblData24567891011121314[[#This Row],[Date last contacted]],{"April",4;"August",8;"December",12;"February",2;"January",1;"July",7;"June",6;"March",3;"May",5;"November",11;"October",10;"September",9}),1)</f>
        <v>#REF!</v>
      </c>
      <c r="L38" s="55">
        <f>tblData24567891011121314[[#This Row],[Projected Premium]]*tblData24567891011121314[[#This Row],[Probability of Sale]]</f>
        <v>0</v>
      </c>
    </row>
    <row r="39" spans="2:12" ht="16.2" x14ac:dyDescent="0.3">
      <c r="B39" s="18"/>
      <c r="C39" s="18"/>
      <c r="D39" s="18"/>
      <c r="E39" s="18"/>
      <c r="F39" s="18"/>
      <c r="G39" s="19"/>
      <c r="H39" s="20"/>
      <c r="I39" s="20"/>
      <c r="J39" s="53"/>
      <c r="K39" s="54" t="e">
        <f>DATE(#REF!,LOOKUP(tblData24567891011121314[[#This Row],[Date last contacted]],{"April",4;"August",8;"December",12;"February",2;"January",1;"July",7;"June",6;"March",3;"May",5;"November",11;"October",10;"September",9}),1)</f>
        <v>#REF!</v>
      </c>
      <c r="L39" s="55">
        <f>tblData24567891011121314[[#This Row],[Projected Premium]]*tblData24567891011121314[[#This Row],[Probability of Sale]]</f>
        <v>0</v>
      </c>
    </row>
    <row r="40" spans="2:12" s="147" customFormat="1" ht="16.2" x14ac:dyDescent="0.3">
      <c r="B40" s="140" t="s">
        <v>521</v>
      </c>
      <c r="C40" s="140" t="s">
        <v>522</v>
      </c>
      <c r="D40" s="140" t="s">
        <v>98</v>
      </c>
      <c r="E40" s="140" t="s">
        <v>110</v>
      </c>
      <c r="F40" s="140">
        <v>625</v>
      </c>
      <c r="G40" s="141"/>
      <c r="H40" s="142">
        <v>43201</v>
      </c>
      <c r="I40" s="143" t="s">
        <v>196</v>
      </c>
      <c r="J40" s="144"/>
      <c r="K40" s="145" t="e">
        <f>DATE(#REF!,LOOKUP(tblData24567891011121314[[#This Row],[Date last contacted]],{"April",4;"August",8;"December",12;"February",2;"January",1;"July",7;"June",6;"March",3;"May",5;"November",11;"October",10;"September",9}),1)</f>
        <v>#REF!</v>
      </c>
      <c r="L40" s="146">
        <f>tblData24567891011121314[[#This Row],[Projected Premium]]*tblData24567891011121314[[#This Row],[Probability of Sale]]</f>
        <v>0</v>
      </c>
    </row>
    <row r="41" spans="2:12" s="147" customFormat="1" ht="16.2" x14ac:dyDescent="0.3">
      <c r="B41" s="18"/>
      <c r="C41" s="18"/>
      <c r="D41" s="18"/>
      <c r="E41" s="18"/>
      <c r="F41" s="18"/>
      <c r="G41" s="19"/>
      <c r="H41" s="20"/>
      <c r="I41" s="20"/>
      <c r="J41" s="53"/>
      <c r="K41" s="54" t="e">
        <f>DATE(#REF!,LOOKUP(tblData24567891011121314[[#This Row],[Date last contacted]],{"April",4;"August",8;"December",12;"February",2;"January",1;"July",7;"June",6;"March",3;"May",5;"November",11;"October",10;"September",9}),1)</f>
        <v>#REF!</v>
      </c>
      <c r="L41" s="55">
        <f>tblData24567891011121314[[#This Row],[Projected Premium]]*tblData24567891011121314[[#This Row],[Probability of Sale]]</f>
        <v>0</v>
      </c>
    </row>
    <row r="42" spans="2:12" s="147" customFormat="1" ht="32.4" x14ac:dyDescent="0.3">
      <c r="B42" s="18" t="s">
        <v>523</v>
      </c>
      <c r="C42" s="18" t="s">
        <v>524</v>
      </c>
      <c r="D42" s="18" t="s">
        <v>98</v>
      </c>
      <c r="E42" s="18" t="s">
        <v>525</v>
      </c>
      <c r="F42" s="18">
        <v>22000</v>
      </c>
      <c r="G42" s="19"/>
      <c r="H42" s="21">
        <v>43210</v>
      </c>
      <c r="I42" s="20" t="s">
        <v>530</v>
      </c>
      <c r="J42" s="53"/>
      <c r="K42" s="54" t="e">
        <f>DATE(#REF!,LOOKUP(tblData24567891011121314[[#This Row],[Date last contacted]],{"April",4;"August",8;"December",12;"February",2;"January",1;"July",7;"June",6;"March",3;"May",5;"November",11;"October",10;"September",9}),1)</f>
        <v>#REF!</v>
      </c>
      <c r="L42" s="55">
        <f>tblData24567891011121314[[#This Row],[Projected Premium]]*tblData24567891011121314[[#This Row],[Probability of Sale]]</f>
        <v>0</v>
      </c>
    </row>
    <row r="43" spans="2:12" s="147" customFormat="1" ht="16.2" x14ac:dyDescent="0.3">
      <c r="B43" s="18"/>
      <c r="C43" s="18"/>
      <c r="D43" s="18"/>
      <c r="E43" s="18"/>
      <c r="F43" s="18"/>
      <c r="G43" s="19"/>
      <c r="H43" s="20"/>
      <c r="I43" s="20"/>
      <c r="J43" s="53"/>
      <c r="K43" s="54" t="e">
        <f>DATE(#REF!,LOOKUP(tblData24567891011121314[[#This Row],[Date last contacted]],{"April",4;"August",8;"December",12;"February",2;"January",1;"July",7;"June",6;"March",3;"May",5;"November",11;"October",10;"September",9}),1)</f>
        <v>#REF!</v>
      </c>
      <c r="L43" s="55">
        <f>tblData24567891011121314[[#This Row],[Projected Premium]]*tblData24567891011121314[[#This Row],[Probability of Sale]]</f>
        <v>0</v>
      </c>
    </row>
    <row r="44" spans="2:12" s="147" customFormat="1" ht="16.2" x14ac:dyDescent="0.3">
      <c r="B44" s="140" t="s">
        <v>527</v>
      </c>
      <c r="C44" s="140" t="s">
        <v>528</v>
      </c>
      <c r="D44" s="140" t="s">
        <v>529</v>
      </c>
      <c r="E44" s="140" t="s">
        <v>53</v>
      </c>
      <c r="F44" s="140">
        <v>526</v>
      </c>
      <c r="G44" s="141"/>
      <c r="H44" s="142">
        <v>43203</v>
      </c>
      <c r="I44" s="143" t="s">
        <v>196</v>
      </c>
      <c r="J44" s="144"/>
      <c r="K44" s="145" t="e">
        <f>DATE(#REF!,LOOKUP(tblData24567891011121314[[#This Row],[Date last contacted]],{"April",4;"August",8;"December",12;"February",2;"January",1;"July",7;"June",6;"March",3;"May",5;"November",11;"October",10;"September",9}),1)</f>
        <v>#REF!</v>
      </c>
      <c r="L44" s="146">
        <f>tblData24567891011121314[[#This Row],[Projected Premium]]*tblData24567891011121314[[#This Row],[Probability of Sale]]</f>
        <v>0</v>
      </c>
    </row>
    <row r="45" spans="2:12" s="147" customFormat="1" ht="16.2" x14ac:dyDescent="0.3">
      <c r="B45" s="18"/>
      <c r="C45" s="18"/>
      <c r="D45" s="18"/>
      <c r="E45" s="18"/>
      <c r="F45" s="18"/>
      <c r="G45" s="19"/>
      <c r="H45" s="20"/>
      <c r="I45" s="20"/>
      <c r="J45" s="53"/>
      <c r="K45" s="54" t="e">
        <f>DATE(#REF!,LOOKUP(tblData24567891011121314[[#This Row],[Date last contacted]],{"April",4;"August",8;"December",12;"February",2;"January",1;"July",7;"June",6;"March",3;"May",5;"November",11;"October",10;"September",9}),1)</f>
        <v>#REF!</v>
      </c>
      <c r="L45" s="55">
        <f>tblData24567891011121314[[#This Row],[Projected Premium]]*tblData24567891011121314[[#This Row],[Probability of Sale]]</f>
        <v>0</v>
      </c>
    </row>
    <row r="46" spans="2:12" s="147" customFormat="1" ht="32.4" x14ac:dyDescent="0.3">
      <c r="B46" s="18" t="s">
        <v>532</v>
      </c>
      <c r="C46" s="18" t="s">
        <v>534</v>
      </c>
      <c r="D46" s="18" t="s">
        <v>80</v>
      </c>
      <c r="E46" s="18" t="s">
        <v>533</v>
      </c>
      <c r="F46" s="18">
        <v>1400</v>
      </c>
      <c r="G46" s="19"/>
      <c r="H46" s="21">
        <v>43210</v>
      </c>
      <c r="I46" s="20" t="s">
        <v>468</v>
      </c>
      <c r="J46" s="53"/>
      <c r="K46" s="54" t="e">
        <f>DATE(#REF!,LOOKUP(tblData24567891011121314[[#This Row],[Date last contacted]],{"April",4;"August",8;"December",12;"February",2;"January",1;"July",7;"June",6;"March",3;"May",5;"November",11;"October",10;"September",9}),1)</f>
        <v>#REF!</v>
      </c>
      <c r="L46" s="55">
        <f>tblData24567891011121314[[#This Row],[Projected Premium]]*tblData24567891011121314[[#This Row],[Probability of Sale]]</f>
        <v>0</v>
      </c>
    </row>
    <row r="47" spans="2:12" s="147" customFormat="1" ht="16.2" x14ac:dyDescent="0.3">
      <c r="B47" s="18"/>
      <c r="C47" s="18"/>
      <c r="D47" s="18"/>
      <c r="E47" s="18"/>
      <c r="F47" s="18"/>
      <c r="G47" s="19"/>
      <c r="H47" s="20"/>
      <c r="I47" s="20"/>
      <c r="J47" s="53"/>
      <c r="K47" s="54" t="e">
        <f>DATE(#REF!,LOOKUP(tblData24567891011121314[[#This Row],[Date last contacted]],{"April",4;"August",8;"December",12;"February",2;"January",1;"July",7;"June",6;"March",3;"May",5;"November",11;"October",10;"September",9}),1)</f>
        <v>#REF!</v>
      </c>
      <c r="L47" s="55">
        <f>tblData24567891011121314[[#This Row],[Projected Premium]]*tblData24567891011121314[[#This Row],[Probability of Sale]]</f>
        <v>0</v>
      </c>
    </row>
    <row r="48" spans="2:12" s="147" customFormat="1" ht="16.2" x14ac:dyDescent="0.3">
      <c r="B48" s="18" t="s">
        <v>535</v>
      </c>
      <c r="C48" s="18" t="s">
        <v>219</v>
      </c>
      <c r="D48" s="18" t="s">
        <v>80</v>
      </c>
      <c r="E48" s="18" t="s">
        <v>65</v>
      </c>
      <c r="F48" s="18">
        <v>1200</v>
      </c>
      <c r="G48" s="19"/>
      <c r="H48" s="20"/>
      <c r="I48" s="20"/>
      <c r="J48" s="53"/>
      <c r="K48" s="54" t="e">
        <f>DATE(#REF!,LOOKUP(tblData24567891011121314[[#This Row],[Date last contacted]],{"April",4;"August",8;"December",12;"February",2;"January",1;"July",7;"June",6;"March",3;"May",5;"November",11;"October",10;"September",9}),1)</f>
        <v>#REF!</v>
      </c>
      <c r="L48" s="55">
        <f>tblData24567891011121314[[#This Row],[Projected Premium]]*tblData24567891011121314[[#This Row],[Probability of Sale]]</f>
        <v>0</v>
      </c>
    </row>
    <row r="49" spans="2:12" s="147" customFormat="1" ht="16.2" x14ac:dyDescent="0.3">
      <c r="B49" s="18"/>
      <c r="C49" s="18"/>
      <c r="D49" s="18"/>
      <c r="E49" s="18"/>
      <c r="F49" s="18"/>
      <c r="G49" s="19"/>
      <c r="H49" s="20"/>
      <c r="I49" s="20"/>
      <c r="J49" s="53"/>
      <c r="K49" s="54" t="e">
        <f>DATE(#REF!,LOOKUP(tblData24567891011121314[[#This Row],[Date last contacted]],{"April",4;"August",8;"December",12;"February",2;"January",1;"July",7;"June",6;"March",3;"May",5;"November",11;"October",10;"September",9}),1)</f>
        <v>#REF!</v>
      </c>
      <c r="L49" s="55">
        <f>tblData24567891011121314[[#This Row],[Projected Premium]]*tblData24567891011121314[[#This Row],[Probability of Sale]]</f>
        <v>0</v>
      </c>
    </row>
    <row r="50" spans="2:12" s="147" customFormat="1" ht="16.2" x14ac:dyDescent="0.3">
      <c r="B50" s="18" t="s">
        <v>536</v>
      </c>
      <c r="C50" s="18" t="s">
        <v>502</v>
      </c>
      <c r="D50" s="18" t="s">
        <v>80</v>
      </c>
      <c r="E50" s="18" t="s">
        <v>396</v>
      </c>
      <c r="F50" s="18">
        <v>3000</v>
      </c>
      <c r="G50" s="19"/>
      <c r="H50" s="21">
        <v>43213</v>
      </c>
      <c r="I50" s="20" t="s">
        <v>539</v>
      </c>
      <c r="J50" s="53"/>
      <c r="K50" s="54" t="e">
        <f>DATE(#REF!,LOOKUP(tblData24567891011121314[[#This Row],[Date last contacted]],{"April",4;"August",8;"December",12;"February",2;"January",1;"July",7;"June",6;"March",3;"May",5;"November",11;"October",10;"September",9}),1)</f>
        <v>#REF!</v>
      </c>
      <c r="L50" s="55">
        <f>tblData24567891011121314[[#This Row],[Projected Premium]]*tblData24567891011121314[[#This Row],[Probability of Sale]]</f>
        <v>0</v>
      </c>
    </row>
    <row r="51" spans="2:12" ht="16.2" x14ac:dyDescent="0.3">
      <c r="B51" s="18"/>
      <c r="C51" s="18"/>
      <c r="D51" s="18"/>
      <c r="E51" s="18"/>
      <c r="F51" s="18"/>
      <c r="G51" s="19"/>
      <c r="H51" s="20"/>
      <c r="I51" s="20"/>
      <c r="J51" s="53"/>
      <c r="K51" s="54" t="e">
        <f>DATE(#REF!,LOOKUP(tblData24567891011121314[[#This Row],[Date last contacted]],{"April",4;"August",8;"December",12;"February",2;"January",1;"July",7;"June",6;"March",3;"May",5;"November",11;"October",10;"September",9}),1)</f>
        <v>#REF!</v>
      </c>
      <c r="L51" s="55">
        <f>tblData24567891011121314[[#This Row],[Projected Premium]]*tblData24567891011121314[[#This Row],[Probability of Sale]]</f>
        <v>0</v>
      </c>
    </row>
    <row r="52" spans="2:12" ht="32.4" x14ac:dyDescent="0.3">
      <c r="B52" s="18" t="s">
        <v>537</v>
      </c>
      <c r="C52" s="18" t="s">
        <v>502</v>
      </c>
      <c r="D52" s="18" t="s">
        <v>80</v>
      </c>
      <c r="E52" s="18" t="s">
        <v>53</v>
      </c>
      <c r="F52" s="18">
        <v>1200</v>
      </c>
      <c r="G52" s="19"/>
      <c r="H52" s="21">
        <v>43213</v>
      </c>
      <c r="I52" s="20" t="s">
        <v>540</v>
      </c>
      <c r="J52" s="53"/>
      <c r="K52" s="54" t="e">
        <f>DATE(#REF!,LOOKUP(tblData24567891011121314[[#This Row],[Date last contacted]],{"April",4;"August",8;"December",12;"February",2;"January",1;"July",7;"June",6;"March",3;"May",5;"November",11;"October",10;"September",9}),1)</f>
        <v>#REF!</v>
      </c>
      <c r="L52" s="55">
        <f>tblData24567891011121314[[#This Row],[Projected Premium]]*tblData24567891011121314[[#This Row],[Probability of Sale]]</f>
        <v>0</v>
      </c>
    </row>
    <row r="53" spans="2:12" ht="16.2" x14ac:dyDescent="0.3">
      <c r="B53" s="18"/>
      <c r="C53" s="18"/>
      <c r="D53" s="18"/>
      <c r="E53" s="18"/>
      <c r="F53" s="18"/>
      <c r="G53" s="19"/>
      <c r="H53" s="20"/>
      <c r="I53" s="20"/>
      <c r="J53" s="53"/>
      <c r="K53" s="54" t="e">
        <f>DATE(#REF!,LOOKUP(tblData24567891011121314[[#This Row],[Date last contacted]],{"April",4;"August",8;"December",12;"February",2;"January",1;"July",7;"June",6;"March",3;"May",5;"November",11;"October",10;"September",9}),1)</f>
        <v>#REF!</v>
      </c>
      <c r="L53" s="55">
        <f>tblData24567891011121314[[#This Row],[Projected Premium]]*tblData24567891011121314[[#This Row],[Probability of Sale]]</f>
        <v>0</v>
      </c>
    </row>
    <row r="54" spans="2:12" ht="16.2" x14ac:dyDescent="0.3">
      <c r="B54" s="18" t="s">
        <v>541</v>
      </c>
      <c r="C54" s="18"/>
      <c r="D54" s="18">
        <v>3227</v>
      </c>
      <c r="E54" s="18"/>
      <c r="F54" s="18"/>
      <c r="G54" s="19"/>
      <c r="H54" s="20"/>
      <c r="I54" s="20"/>
      <c r="J54" s="53"/>
      <c r="K54" s="54" t="e">
        <f>DATE(#REF!,LOOKUP(tblData24567891011121314[[#This Row],[Date last contacted]],{"April",4;"August",8;"December",12;"February",2;"January",1;"July",7;"June",6;"March",3;"May",5;"November",11;"October",10;"September",9}),1)</f>
        <v>#REF!</v>
      </c>
      <c r="L54" s="55">
        <f>tblData24567891011121314[[#This Row],[Projected Premium]]*tblData24567891011121314[[#This Row],[Probability of Sale]]</f>
        <v>0</v>
      </c>
    </row>
    <row r="55" spans="2:12" ht="16.2" x14ac:dyDescent="0.3">
      <c r="B55" s="18"/>
      <c r="C55" s="18"/>
      <c r="D55" s="18"/>
      <c r="E55" s="18"/>
      <c r="F55" s="18"/>
      <c r="G55" s="19"/>
      <c r="H55" s="20"/>
      <c r="I55" s="20"/>
      <c r="J55" s="53"/>
      <c r="K55" s="54" t="e">
        <f>DATE(#REF!,LOOKUP(tblData24567891011121314[[#This Row],[Date last contacted]],{"April",4;"August",8;"December",12;"February",2;"January",1;"July",7;"June",6;"March",3;"May",5;"November",11;"October",10;"September",9}),1)</f>
        <v>#REF!</v>
      </c>
      <c r="L55" s="55">
        <f>tblData24567891011121314[[#This Row],[Projected Premium]]*tblData24567891011121314[[#This Row],[Probability of Sale]]</f>
        <v>0</v>
      </c>
    </row>
    <row r="56" spans="2:12" ht="16.2" x14ac:dyDescent="0.3">
      <c r="B56" s="8" t="s">
        <v>2</v>
      </c>
      <c r="C56" s="8"/>
      <c r="D56" s="8"/>
      <c r="E56" s="7"/>
      <c r="F56" s="7">
        <f>SUBTOTAL(109,tblData24567891011121314[Projected Premium])</f>
        <v>128040</v>
      </c>
      <c r="G56" s="20"/>
      <c r="H56" s="8"/>
      <c r="I56" s="20"/>
      <c r="J56" s="8"/>
      <c r="K56" s="12"/>
      <c r="L56" s="12"/>
    </row>
    <row r="57" spans="2:12" ht="16.2" x14ac:dyDescent="0.3">
      <c r="B57" s="136"/>
      <c r="C57" s="136"/>
      <c r="D57" s="136"/>
      <c r="E57" s="136"/>
      <c r="F57" s="136"/>
      <c r="G57" s="115"/>
      <c r="H57" s="136"/>
      <c r="I57" s="115"/>
      <c r="J57" s="136"/>
      <c r="K57" s="136"/>
      <c r="L57"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8575F-726F-46BE-A830-6E525B22EF17}">
  <sheetPr>
    <tabColor theme="4"/>
    <pageSetUpPr autoPageBreaks="0" fitToPage="1"/>
  </sheetPr>
  <dimension ref="A1:L50"/>
  <sheetViews>
    <sheetView showGridLines="0" topLeftCell="A31" workbookViewId="0">
      <selection activeCell="G43" sqref="G43"/>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112" t="s">
        <v>8</v>
      </c>
      <c r="K7" s="112" t="s">
        <v>3</v>
      </c>
      <c r="L7" s="112" t="s">
        <v>9</v>
      </c>
    </row>
    <row r="8" spans="2:12" ht="16.2" x14ac:dyDescent="0.3">
      <c r="B8" s="113"/>
      <c r="C8" s="113"/>
      <c r="D8" s="113"/>
      <c r="E8" s="113"/>
      <c r="F8" s="113"/>
      <c r="G8" s="114"/>
      <c r="H8" s="115"/>
      <c r="I8" s="115"/>
      <c r="J8" s="116"/>
      <c r="K8" s="117"/>
      <c r="L8" s="118"/>
    </row>
    <row r="9" spans="2:12" s="40" customFormat="1" ht="16.2" x14ac:dyDescent="0.3">
      <c r="B9" s="18"/>
      <c r="C9" s="18"/>
      <c r="D9" s="18"/>
      <c r="E9" s="18"/>
      <c r="F9" s="18"/>
      <c r="G9" s="19"/>
      <c r="H9" s="20"/>
      <c r="I9" s="20"/>
      <c r="J9" s="53"/>
      <c r="K9" s="54" t="e">
        <f>DATE(#REF!,LOOKUP(tblData245678910111213[[#This Row],[Date last contacted]],{"April",4;"August",8;"December",12;"February",2;"January",1;"July",7;"June",6;"March",3;"May",5;"November",11;"October",10;"September",9}),1)</f>
        <v>#REF!</v>
      </c>
      <c r="L9" s="55">
        <f>tblData245678910111213[[#This Row],[Projected Premium]]*tblData245678910111213[[#This Row],[Probability of Sale]]</f>
        <v>0</v>
      </c>
    </row>
    <row r="10" spans="2:12" ht="16.2" x14ac:dyDescent="0.3">
      <c r="B10" s="18" t="s">
        <v>371</v>
      </c>
      <c r="C10" s="18" t="s">
        <v>336</v>
      </c>
      <c r="D10" s="18" t="s">
        <v>337</v>
      </c>
      <c r="E10" s="18" t="s">
        <v>338</v>
      </c>
      <c r="F10" s="18">
        <v>6200</v>
      </c>
      <c r="G10" s="19"/>
      <c r="H10" s="21">
        <v>43182</v>
      </c>
      <c r="I10" s="20" t="s">
        <v>490</v>
      </c>
      <c r="J10" s="53"/>
      <c r="K10" s="54" t="e">
        <f>DATE(#REF!,LOOKUP(tblData245678910111213[[#This Row],[Date last contacted]],{"April",4;"August",8;"December",12;"February",2;"January",1;"July",7;"June",6;"March",3;"May",5;"November",11;"October",10;"September",9}),1)</f>
        <v>#REF!</v>
      </c>
      <c r="L10" s="55">
        <f>tblData245678910111213[[#This Row],[Projected Premium]]*tblData245678910111213[[#This Row],[Probability of Sale]]</f>
        <v>0</v>
      </c>
    </row>
    <row r="11" spans="2:12" ht="16.2" x14ac:dyDescent="0.3">
      <c r="B11" s="18"/>
      <c r="C11" s="18"/>
      <c r="D11" s="18"/>
      <c r="E11" s="18"/>
      <c r="F11" s="18"/>
      <c r="G11" s="19"/>
      <c r="H11" s="20"/>
      <c r="I11" s="20"/>
      <c r="J11" s="53"/>
      <c r="K11" s="54" t="e">
        <f>DATE(#REF!,LOOKUP(tblData245678910111213[[#This Row],[Date last contacted]],{"April",4;"August",8;"December",12;"February",2;"January",1;"July",7;"June",6;"March",3;"May",5;"November",11;"October",10;"September",9}),1)</f>
        <v>#REF!</v>
      </c>
      <c r="L11" s="55">
        <f>tblData245678910111213[[#This Row],[Projected Premium]]*tblData245678910111213[[#This Row],[Probability of Sale]]</f>
        <v>0</v>
      </c>
    </row>
    <row r="12" spans="2:12" ht="16.2" x14ac:dyDescent="0.3">
      <c r="B12" s="18"/>
      <c r="C12" s="18"/>
      <c r="D12" s="18"/>
      <c r="E12" s="18"/>
      <c r="F12" s="18"/>
      <c r="G12" s="19"/>
      <c r="H12" s="20"/>
      <c r="I12" s="20"/>
      <c r="J12" s="53"/>
      <c r="K12" s="54" t="e">
        <f>DATE(#REF!,LOOKUP(tblData245678910111213[[#This Row],[Date last contacted]],{"April",4;"August",8;"December",12;"February",2;"January",1;"July",7;"June",6;"March",3;"May",5;"November",11;"October",10;"September",9}),1)</f>
        <v>#REF!</v>
      </c>
      <c r="L12" s="55">
        <f>tblData245678910111213[[#This Row],[Projected Premium]]*tblData245678910111213[[#This Row],[Probability of Sale]]</f>
        <v>0</v>
      </c>
    </row>
    <row r="13" spans="2:12" ht="48.6" x14ac:dyDescent="0.3">
      <c r="B13" s="18" t="s">
        <v>425</v>
      </c>
      <c r="C13" s="18" t="s">
        <v>426</v>
      </c>
      <c r="D13" s="18" t="s">
        <v>98</v>
      </c>
      <c r="E13" s="18" t="s">
        <v>427</v>
      </c>
      <c r="F13" s="18">
        <v>2500</v>
      </c>
      <c r="G13" s="19"/>
      <c r="H13" s="21">
        <v>43160</v>
      </c>
      <c r="I13" s="20" t="s">
        <v>476</v>
      </c>
      <c r="J13" s="53"/>
      <c r="K13" s="54" t="e">
        <f>DATE(#REF!,LOOKUP(tblData245678910111213[[#This Row],[Date last contacted]],{"April",4;"August",8;"December",12;"February",2;"January",1;"July",7;"June",6;"March",3;"May",5;"November",11;"October",10;"September",9}),1)</f>
        <v>#REF!</v>
      </c>
      <c r="L13" s="55">
        <f>tblData245678910111213[[#This Row],[Projected Premium]]*tblData245678910111213[[#This Row],[Probability of Sale]]</f>
        <v>0</v>
      </c>
    </row>
    <row r="14" spans="2:12" ht="16.2" x14ac:dyDescent="0.3">
      <c r="B14" s="18"/>
      <c r="C14" s="18"/>
      <c r="D14" s="18"/>
      <c r="E14" s="18"/>
      <c r="F14" s="18"/>
      <c r="G14" s="19"/>
      <c r="H14" s="20"/>
      <c r="I14" s="20"/>
      <c r="J14" s="53"/>
      <c r="K14" s="54" t="e">
        <f>DATE(#REF!,LOOKUP(tblData245678910111213[[#This Row],[Date last contacted]],{"April",4;"August",8;"December",12;"February",2;"January",1;"July",7;"June",6;"March",3;"May",5;"November",11;"October",10;"September",9}),1)</f>
        <v>#REF!</v>
      </c>
      <c r="L14" s="55">
        <f>tblData245678910111213[[#This Row],[Projected Premium]]*tblData245678910111213[[#This Row],[Probability of Sale]]</f>
        <v>0</v>
      </c>
    </row>
    <row r="15" spans="2:12" s="22" customFormat="1" ht="32.4" x14ac:dyDescent="0.3">
      <c r="B15" s="24" t="s">
        <v>428</v>
      </c>
      <c r="C15" s="24" t="s">
        <v>429</v>
      </c>
      <c r="D15" s="24" t="s">
        <v>132</v>
      </c>
      <c r="E15" s="24" t="s">
        <v>103</v>
      </c>
      <c r="F15" s="24">
        <v>12865</v>
      </c>
      <c r="G15" s="25"/>
      <c r="H15" s="27">
        <v>43180</v>
      </c>
      <c r="I15" s="31" t="s">
        <v>196</v>
      </c>
      <c r="J15" s="65"/>
      <c r="K15" s="66" t="e">
        <f>DATE(#REF!,LOOKUP(tblData245678910111213[[#This Row],[Date last contacted]],{"April",4;"August",8;"December",12;"February",2;"January",1;"July",7;"June",6;"March",3;"May",5;"November",11;"October",10;"September",9}),1)</f>
        <v>#REF!</v>
      </c>
      <c r="L15" s="67">
        <f>tblData245678910111213[[#This Row],[Projected Premium]]*tblData245678910111213[[#This Row],[Probability of Sale]]</f>
        <v>0</v>
      </c>
    </row>
    <row r="16" spans="2:12" ht="16.2" x14ac:dyDescent="0.3">
      <c r="B16" s="18"/>
      <c r="C16" s="18"/>
      <c r="D16" s="18"/>
      <c r="E16" s="18"/>
      <c r="F16" s="18"/>
      <c r="G16" s="19"/>
      <c r="H16" s="20"/>
      <c r="I16" s="20"/>
      <c r="J16" s="53"/>
      <c r="K16" s="54" t="e">
        <f>DATE(#REF!,LOOKUP(tblData245678910111213[[#This Row],[Date last contacted]],{"April",4;"August",8;"December",12;"February",2;"January",1;"July",7;"June",6;"March",3;"May",5;"November",11;"October",10;"September",9}),1)</f>
        <v>#REF!</v>
      </c>
      <c r="L16" s="55">
        <f>tblData245678910111213[[#This Row],[Projected Premium]]*tblData245678910111213[[#This Row],[Probability of Sale]]</f>
        <v>0</v>
      </c>
    </row>
    <row r="17" spans="1:12" ht="16.2" x14ac:dyDescent="0.3">
      <c r="B17" s="18"/>
      <c r="C17" s="18"/>
      <c r="D17" s="18"/>
      <c r="E17" s="18"/>
      <c r="F17" s="18"/>
      <c r="G17" s="19"/>
      <c r="H17" s="20"/>
      <c r="I17" s="20"/>
      <c r="J17" s="53"/>
      <c r="K17" s="54" t="e">
        <f>DATE(#REF!,LOOKUP(tblData245678910111213[[#This Row],[Date last contacted]],{"April",4;"August",8;"December",12;"February",2;"January",1;"July",7;"June",6;"March",3;"May",5;"November",11;"October",10;"September",9}),1)</f>
        <v>#REF!</v>
      </c>
      <c r="L17" s="55">
        <f>tblData245678910111213[[#This Row],[Projected Premium]]*tblData245678910111213[[#This Row],[Probability of Sale]]</f>
        <v>0</v>
      </c>
    </row>
    <row r="18" spans="1:12" s="40" customFormat="1" ht="32.4" x14ac:dyDescent="0.3">
      <c r="B18" s="33" t="s">
        <v>419</v>
      </c>
      <c r="C18" s="33" t="s">
        <v>325</v>
      </c>
      <c r="D18" s="33" t="s">
        <v>98</v>
      </c>
      <c r="E18" s="33" t="s">
        <v>420</v>
      </c>
      <c r="F18" s="33">
        <v>40000</v>
      </c>
      <c r="G18" s="34"/>
      <c r="H18" s="56">
        <v>43067</v>
      </c>
      <c r="I18" s="36" t="s">
        <v>421</v>
      </c>
      <c r="J18" s="57"/>
      <c r="K18" s="58" t="e">
        <f>DATE(#REF!,LOOKUP(tblData245678910111213[[#This Row],[Date last contacted]],{"April",4;"August",8;"December",12;"February",2;"January",1;"July",7;"June",6;"March",3;"May",5;"November",11;"October",10;"September",9}),1)</f>
        <v>#REF!</v>
      </c>
      <c r="L18" s="59">
        <f>tblData245678910111213[[#This Row],[Projected Premium]]*tblData245678910111213[[#This Row],[Probability of Sale]]</f>
        <v>0</v>
      </c>
    </row>
    <row r="19" spans="1:12" ht="16.2" x14ac:dyDescent="0.3">
      <c r="B19" s="18"/>
      <c r="C19" s="18"/>
      <c r="D19" s="18"/>
      <c r="E19" s="18"/>
      <c r="F19" s="18"/>
      <c r="G19" s="19"/>
      <c r="H19" s="20"/>
      <c r="I19" s="20"/>
      <c r="J19" s="53"/>
      <c r="K19" s="54" t="e">
        <f>DATE(#REF!,LOOKUP(tblData245678910111213[[#This Row],[Date last contacted]],{"April",4;"August",8;"December",12;"February",2;"January",1;"July",7;"June",6;"March",3;"May",5;"November",11;"October",10;"September",9}),1)</f>
        <v>#REF!</v>
      </c>
      <c r="L19" s="55">
        <f>tblData245678910111213[[#This Row],[Projected Premium]]*tblData245678910111213[[#This Row],[Probability of Sale]]</f>
        <v>0</v>
      </c>
    </row>
    <row r="20" spans="1:12" ht="16.2" x14ac:dyDescent="0.3">
      <c r="B20" s="18" t="s">
        <v>435</v>
      </c>
      <c r="C20" s="18" t="s">
        <v>436</v>
      </c>
      <c r="D20" s="18" t="s">
        <v>437</v>
      </c>
      <c r="E20" s="18" t="s">
        <v>338</v>
      </c>
      <c r="F20" s="18">
        <v>2000</v>
      </c>
      <c r="G20" s="19"/>
      <c r="H20" s="21">
        <v>43110</v>
      </c>
      <c r="I20" s="20" t="s">
        <v>42</v>
      </c>
      <c r="J20" s="53"/>
      <c r="K20" s="54" t="e">
        <f>DATE(#REF!,LOOKUP(tblData245678910111213[[#This Row],[Date last contacted]],{"April",4;"August",8;"December",12;"February",2;"January",1;"July",7;"June",6;"March",3;"May",5;"November",11;"October",10;"September",9}),1)</f>
        <v>#REF!</v>
      </c>
      <c r="L20" s="55">
        <f>tblData245678910111213[[#This Row],[Projected Premium]]*tblData245678910111213[[#This Row],[Probability of Sale]]</f>
        <v>0</v>
      </c>
    </row>
    <row r="21" spans="1:12" ht="16.2" x14ac:dyDescent="0.3">
      <c r="B21" s="18"/>
      <c r="C21" s="18"/>
      <c r="D21" s="18"/>
      <c r="E21" s="18"/>
      <c r="F21" s="18"/>
      <c r="G21" s="19"/>
      <c r="H21" s="20"/>
      <c r="I21" s="20"/>
      <c r="J21" s="53"/>
      <c r="K21" s="54" t="e">
        <f>DATE(#REF!,LOOKUP(tblData245678910111213[[#This Row],[Date last contacted]],{"April",4;"August",8;"December",12;"February",2;"January",1;"July",7;"June",6;"March",3;"May",5;"November",11;"October",10;"September",9}),1)</f>
        <v>#REF!</v>
      </c>
      <c r="L21" s="55">
        <f>tblData245678910111213[[#This Row],[Projected Premium]]*tblData245678910111213[[#This Row],[Probability of Sale]]</f>
        <v>0</v>
      </c>
    </row>
    <row r="22" spans="1:12" ht="16.2" x14ac:dyDescent="0.3">
      <c r="B22" s="18"/>
      <c r="C22" s="18"/>
      <c r="D22" s="18"/>
      <c r="E22" s="18"/>
      <c r="F22" s="18"/>
      <c r="G22" s="19"/>
      <c r="H22" s="20"/>
      <c r="I22" s="20"/>
      <c r="J22" s="53"/>
      <c r="K22" s="54" t="e">
        <f>DATE(#REF!,LOOKUP(tblData245678910111213[[#This Row],[Date last contacted]],{"April",4;"August",8;"December",12;"February",2;"January",1;"July",7;"June",6;"March",3;"May",5;"November",11;"October",10;"September",9}),1)</f>
        <v>#REF!</v>
      </c>
      <c r="L22" s="55">
        <f>tblData245678910111213[[#This Row],[Projected Premium]]*tblData245678910111213[[#This Row],[Probability of Sale]]</f>
        <v>0</v>
      </c>
    </row>
    <row r="23" spans="1:12" s="49" customFormat="1" ht="48.6" x14ac:dyDescent="0.3">
      <c r="B23" s="42" t="s">
        <v>453</v>
      </c>
      <c r="C23" s="42" t="s">
        <v>74</v>
      </c>
      <c r="D23" s="42" t="s">
        <v>12</v>
      </c>
      <c r="E23" s="42" t="s">
        <v>454</v>
      </c>
      <c r="F23" s="42">
        <v>7100</v>
      </c>
      <c r="G23" s="43"/>
      <c r="H23" s="60">
        <v>43139</v>
      </c>
      <c r="I23" s="45" t="s">
        <v>455</v>
      </c>
      <c r="J23" s="61"/>
      <c r="K23" s="62" t="e">
        <f>DATE(#REF!,LOOKUP(tblData245678910111213[[#This Row],[Date last contacted]],{"April",4;"August",8;"December",12;"February",2;"January",1;"July",7;"June",6;"March",3;"May",5;"November",11;"October",10;"September",9}),1)</f>
        <v>#REF!</v>
      </c>
      <c r="L23" s="63">
        <f>tblData245678910111213[[#This Row],[Projected Premium]]*tblData245678910111213[[#This Row],[Probability of Sale]]</f>
        <v>0</v>
      </c>
    </row>
    <row r="24" spans="1:12" ht="16.2" x14ac:dyDescent="0.3">
      <c r="B24" s="18"/>
      <c r="C24" s="18"/>
      <c r="D24" s="18"/>
      <c r="E24" s="18"/>
      <c r="F24" s="18"/>
      <c r="G24" s="19"/>
      <c r="H24" s="20"/>
      <c r="I24" s="20"/>
      <c r="J24" s="53"/>
      <c r="K24" s="54" t="e">
        <f>DATE(#REF!,LOOKUP(tblData245678910111213[[#This Row],[Date last contacted]],{"April",4;"August",8;"December",12;"February",2;"January",1;"July",7;"June",6;"March",3;"May",5;"November",11;"October",10;"September",9}),1)</f>
        <v>#REF!</v>
      </c>
      <c r="L24" s="55">
        <f>tblData245678910111213[[#This Row],[Projected Premium]]*tblData245678910111213[[#This Row],[Probability of Sale]]</f>
        <v>0</v>
      </c>
    </row>
    <row r="25" spans="1:12" ht="48.6" x14ac:dyDescent="0.3">
      <c r="A25" t="s">
        <v>217</v>
      </c>
      <c r="B25" s="18" t="s">
        <v>456</v>
      </c>
      <c r="C25" s="18" t="s">
        <v>457</v>
      </c>
      <c r="D25" s="18" t="s">
        <v>395</v>
      </c>
      <c r="E25" s="18" t="s">
        <v>427</v>
      </c>
      <c r="F25" s="18">
        <v>3000</v>
      </c>
      <c r="G25" s="19"/>
      <c r="H25" s="21">
        <v>43150</v>
      </c>
      <c r="I25" s="20" t="s">
        <v>458</v>
      </c>
      <c r="J25" s="53"/>
      <c r="K25" s="54" t="e">
        <f>DATE(#REF!,LOOKUP(tblData245678910111213[[#This Row],[Date last contacted]],{"April",4;"August",8;"December",12;"February",2;"January",1;"July",7;"June",6;"March",3;"May",5;"November",11;"October",10;"September",9}),1)</f>
        <v>#REF!</v>
      </c>
      <c r="L25" s="55">
        <f>tblData245678910111213[[#This Row],[Projected Premium]]*tblData245678910111213[[#This Row],[Probability of Sale]]</f>
        <v>0</v>
      </c>
    </row>
    <row r="26" spans="1:12" ht="16.2" x14ac:dyDescent="0.3">
      <c r="B26" s="18"/>
      <c r="C26" s="18"/>
      <c r="D26" s="18"/>
      <c r="E26" s="18"/>
      <c r="F26" s="18"/>
      <c r="G26" s="19"/>
      <c r="H26" s="20"/>
      <c r="I26" s="20"/>
      <c r="J26" s="53"/>
      <c r="K26" s="54" t="e">
        <f>DATE(#REF!,LOOKUP(tblData245678910111213[[#This Row],[Date last contacted]],{"April",4;"August",8;"December",12;"February",2;"January",1;"July",7;"June",6;"March",3;"May",5;"November",11;"October",10;"September",9}),1)</f>
        <v>#REF!</v>
      </c>
      <c r="L26" s="55">
        <f>tblData245678910111213[[#This Row],[Projected Premium]]*tblData245678910111213[[#This Row],[Probability of Sale]]</f>
        <v>0</v>
      </c>
    </row>
    <row r="27" spans="1:12" s="22" customFormat="1" ht="32.4" x14ac:dyDescent="0.3">
      <c r="B27" s="24" t="s">
        <v>462</v>
      </c>
      <c r="C27" s="24" t="s">
        <v>463</v>
      </c>
      <c r="D27" s="24" t="s">
        <v>395</v>
      </c>
      <c r="E27" s="24" t="s">
        <v>464</v>
      </c>
      <c r="F27" s="24">
        <v>4500</v>
      </c>
      <c r="G27" s="25"/>
      <c r="H27" s="27">
        <v>43180</v>
      </c>
      <c r="I27" s="31" t="s">
        <v>196</v>
      </c>
      <c r="J27" s="65"/>
      <c r="K27" s="66" t="e">
        <f>DATE(#REF!,LOOKUP(tblData245678910111213[[#This Row],[Date last contacted]],{"April",4;"August",8;"December",12;"February",2;"January",1;"July",7;"June",6;"March",3;"May",5;"November",11;"October",10;"September",9}),1)</f>
        <v>#REF!</v>
      </c>
      <c r="L27" s="67">
        <f>tblData245678910111213[[#This Row],[Projected Premium]]*tblData245678910111213[[#This Row],[Probability of Sale]]</f>
        <v>0</v>
      </c>
    </row>
    <row r="28" spans="1:12" ht="16.2" x14ac:dyDescent="0.3">
      <c r="B28" s="18"/>
      <c r="C28" s="18"/>
      <c r="D28" s="18"/>
      <c r="E28" s="18"/>
      <c r="F28" s="18"/>
      <c r="G28" s="19"/>
      <c r="H28" s="20"/>
      <c r="I28" s="20"/>
      <c r="J28" s="53"/>
      <c r="K28" s="54" t="e">
        <f>DATE(#REF!,LOOKUP(tblData245678910111213[[#This Row],[Date last contacted]],{"April",4;"August",8;"December",12;"February",2;"January",1;"July",7;"June",6;"March",3;"May",5;"November",11;"October",10;"September",9}),1)</f>
        <v>#REF!</v>
      </c>
      <c r="L28" s="55">
        <f>tblData245678910111213[[#This Row],[Projected Premium]]*tblData245678910111213[[#This Row],[Probability of Sale]]</f>
        <v>0</v>
      </c>
    </row>
    <row r="29" spans="1:12" ht="32.4" x14ac:dyDescent="0.3">
      <c r="B29" s="18" t="s">
        <v>465</v>
      </c>
      <c r="C29" s="18" t="s">
        <v>466</v>
      </c>
      <c r="D29" s="18" t="s">
        <v>467</v>
      </c>
      <c r="E29" s="18" t="s">
        <v>161</v>
      </c>
      <c r="F29" s="18">
        <v>2200</v>
      </c>
      <c r="G29" s="19"/>
      <c r="H29" s="21">
        <v>43159</v>
      </c>
      <c r="I29" s="20" t="s">
        <v>468</v>
      </c>
      <c r="J29" s="53"/>
      <c r="K29" s="54" t="e">
        <f>DATE(#REF!,LOOKUP(tblData245678910111213[[#This Row],[Date last contacted]],{"April",4;"August",8;"December",12;"February",2;"January",1;"July",7;"June",6;"March",3;"May",5;"November",11;"October",10;"September",9}),1)</f>
        <v>#REF!</v>
      </c>
      <c r="L29" s="55">
        <f>tblData245678910111213[[#This Row],[Projected Premium]]*tblData245678910111213[[#This Row],[Probability of Sale]]</f>
        <v>0</v>
      </c>
    </row>
    <row r="30" spans="1:12" ht="16.2" x14ac:dyDescent="0.3">
      <c r="B30" s="18"/>
      <c r="C30" s="18"/>
      <c r="D30" s="18"/>
      <c r="E30" s="18"/>
      <c r="F30" s="18"/>
      <c r="G30" s="19"/>
      <c r="H30" s="20"/>
      <c r="I30" s="20"/>
      <c r="J30" s="53"/>
      <c r="K30" s="54" t="e">
        <f>DATE(#REF!,LOOKUP(tblData245678910111213[[#This Row],[Date last contacted]],{"April",4;"August",8;"December",12;"February",2;"January",1;"July",7;"June",6;"March",3;"May",5;"November",11;"October",10;"September",9}),1)</f>
        <v>#REF!</v>
      </c>
      <c r="L30" s="55">
        <f>tblData245678910111213[[#This Row],[Projected Premium]]*tblData245678910111213[[#This Row],[Probability of Sale]]</f>
        <v>0</v>
      </c>
    </row>
    <row r="31" spans="1:12" s="49" customFormat="1" ht="32.4" x14ac:dyDescent="0.3">
      <c r="B31" s="42" t="s">
        <v>469</v>
      </c>
      <c r="C31" s="42" t="s">
        <v>470</v>
      </c>
      <c r="D31" s="42" t="s">
        <v>471</v>
      </c>
      <c r="E31" s="42" t="s">
        <v>477</v>
      </c>
      <c r="F31" s="42">
        <v>15500</v>
      </c>
      <c r="G31" s="43"/>
      <c r="H31" s="60">
        <v>43160</v>
      </c>
      <c r="I31" s="45" t="s">
        <v>421</v>
      </c>
      <c r="J31" s="61"/>
      <c r="K31" s="62" t="e">
        <f>DATE(#REF!,LOOKUP(tblData245678910111213[[#This Row],[Date last contacted]],{"April",4;"August",8;"December",12;"February",2;"January",1;"July",7;"June",6;"March",3;"May",5;"November",11;"October",10;"September",9}),1)</f>
        <v>#REF!</v>
      </c>
      <c r="L31" s="63">
        <f>tblData245678910111213[[#This Row],[Projected Premium]]*tblData245678910111213[[#This Row],[Probability of Sale]]</f>
        <v>0</v>
      </c>
    </row>
    <row r="32" spans="1:12" ht="16.2" x14ac:dyDescent="0.3">
      <c r="B32" s="18"/>
      <c r="C32" s="18"/>
      <c r="D32" s="18"/>
      <c r="E32" s="18"/>
      <c r="F32" s="18"/>
      <c r="G32" s="19"/>
      <c r="H32" s="20"/>
      <c r="I32" s="20"/>
      <c r="J32" s="53"/>
      <c r="K32" s="54" t="e">
        <f>DATE(#REF!,LOOKUP(tblData245678910111213[[#This Row],[Date last contacted]],{"April",4;"August",8;"December",12;"February",2;"January",1;"July",7;"June",6;"March",3;"May",5;"November",11;"October",10;"September",9}),1)</f>
        <v>#REF!</v>
      </c>
      <c r="L32" s="55">
        <f>tblData245678910111213[[#This Row],[Projected Premium]]*tblData245678910111213[[#This Row],[Probability of Sale]]</f>
        <v>0</v>
      </c>
    </row>
    <row r="33" spans="2:12" s="147" customFormat="1" ht="32.4" x14ac:dyDescent="0.3">
      <c r="B33" s="140" t="s">
        <v>472</v>
      </c>
      <c r="C33" s="140" t="s">
        <v>473</v>
      </c>
      <c r="D33" s="140" t="s">
        <v>474</v>
      </c>
      <c r="E33" s="140" t="s">
        <v>475</v>
      </c>
      <c r="F33" s="140">
        <v>21000</v>
      </c>
      <c r="G33" s="141"/>
      <c r="H33" s="142">
        <v>43160</v>
      </c>
      <c r="I33" s="143" t="s">
        <v>421</v>
      </c>
      <c r="J33" s="144"/>
      <c r="K33" s="145" t="e">
        <f>DATE(#REF!,LOOKUP(tblData245678910111213[[#This Row],[Date last contacted]],{"April",4;"August",8;"December",12;"February",2;"January",1;"July",7;"June",6;"March",3;"May",5;"November",11;"October",10;"September",9}),1)</f>
        <v>#REF!</v>
      </c>
      <c r="L33" s="146">
        <f>tblData245678910111213[[#This Row],[Projected Premium]]*tblData245678910111213[[#This Row],[Probability of Sale]]</f>
        <v>0</v>
      </c>
    </row>
    <row r="34" spans="2:12" ht="16.2" x14ac:dyDescent="0.3">
      <c r="B34" s="18"/>
      <c r="C34" s="18"/>
      <c r="D34" s="18"/>
      <c r="E34" s="18"/>
      <c r="F34" s="18"/>
      <c r="G34" s="19"/>
      <c r="H34" s="20"/>
      <c r="I34" s="20"/>
      <c r="J34" s="53"/>
      <c r="K34" s="54" t="e">
        <f>DATE(#REF!,LOOKUP(tblData245678910111213[[#This Row],[Date last contacted]],{"April",4;"August",8;"December",12;"February",2;"January",1;"July",7;"June",6;"March",3;"May",5;"November",11;"October",10;"September",9}),1)</f>
        <v>#REF!</v>
      </c>
      <c r="L34" s="55">
        <f>tblData245678910111213[[#This Row],[Projected Premium]]*tblData245678910111213[[#This Row],[Probability of Sale]]</f>
        <v>0</v>
      </c>
    </row>
    <row r="35" spans="2:12" s="22" customFormat="1" ht="32.4" x14ac:dyDescent="0.3">
      <c r="B35" s="24" t="s">
        <v>478</v>
      </c>
      <c r="C35" s="24" t="s">
        <v>479</v>
      </c>
      <c r="D35" s="24" t="s">
        <v>80</v>
      </c>
      <c r="E35" s="24" t="s">
        <v>480</v>
      </c>
      <c r="F35" s="24">
        <v>4400</v>
      </c>
      <c r="G35" s="25"/>
      <c r="H35" s="27">
        <v>43161</v>
      </c>
      <c r="I35" s="31" t="s">
        <v>196</v>
      </c>
      <c r="J35" s="65"/>
      <c r="K35" s="66" t="e">
        <f>DATE(#REF!,LOOKUP(tblData245678910111213[[#This Row],[Date last contacted]],{"April",4;"August",8;"December",12;"February",2;"January",1;"July",7;"June",6;"March",3;"May",5;"November",11;"October",10;"September",9}),1)</f>
        <v>#REF!</v>
      </c>
      <c r="L35" s="67">
        <f>tblData245678910111213[[#This Row],[Projected Premium]]*tblData245678910111213[[#This Row],[Probability of Sale]]</f>
        <v>0</v>
      </c>
    </row>
    <row r="36" spans="2:12" ht="16.2" x14ac:dyDescent="0.3">
      <c r="B36" s="18"/>
      <c r="C36" s="18"/>
      <c r="D36" s="18"/>
      <c r="E36" s="18"/>
      <c r="F36" s="18"/>
      <c r="G36" s="19"/>
      <c r="H36" s="20"/>
      <c r="I36" s="20"/>
      <c r="J36" s="53"/>
      <c r="K36" s="54" t="e">
        <f>DATE(#REF!,LOOKUP(tblData245678910111213[[#This Row],[Date last contacted]],{"April",4;"August",8;"December",12;"February",2;"January",1;"July",7;"June",6;"March",3;"May",5;"November",11;"October",10;"September",9}),1)</f>
        <v>#REF!</v>
      </c>
      <c r="L36" s="55">
        <f>tblData245678910111213[[#This Row],[Projected Premium]]*tblData245678910111213[[#This Row],[Probability of Sale]]</f>
        <v>0</v>
      </c>
    </row>
    <row r="37" spans="2:12" s="49" customFormat="1" ht="32.4" x14ac:dyDescent="0.3">
      <c r="B37" s="42" t="s">
        <v>481</v>
      </c>
      <c r="C37" s="45" t="s">
        <v>482</v>
      </c>
      <c r="D37" s="42" t="s">
        <v>484</v>
      </c>
      <c r="E37" s="42" t="s">
        <v>161</v>
      </c>
      <c r="F37" s="42">
        <v>6000</v>
      </c>
      <c r="G37" s="43"/>
      <c r="H37" s="60">
        <v>43167</v>
      </c>
      <c r="I37" s="45" t="s">
        <v>196</v>
      </c>
      <c r="J37" s="61"/>
      <c r="K37" s="62" t="e">
        <f>DATE(#REF!,LOOKUP(tblData245678910111213[[#This Row],[Date last contacted]],{"April",4;"August",8;"December",12;"February",2;"January",1;"July",7;"June",6;"March",3;"May",5;"November",11;"October",10;"September",9}),1)</f>
        <v>#REF!</v>
      </c>
      <c r="L37" s="63">
        <f>tblData245678910111213[[#This Row],[Projected Premium]]*tblData245678910111213[[#This Row],[Probability of Sale]]</f>
        <v>0</v>
      </c>
    </row>
    <row r="38" spans="2:12" s="49" customFormat="1" ht="16.2" x14ac:dyDescent="0.3">
      <c r="B38" s="42"/>
      <c r="C38" s="42"/>
      <c r="D38" s="42"/>
      <c r="E38" s="42"/>
      <c r="F38" s="42"/>
      <c r="G38" s="43"/>
      <c r="H38" s="45"/>
      <c r="I38" s="45"/>
      <c r="J38" s="61"/>
      <c r="K38" s="62" t="e">
        <f>DATE(#REF!,LOOKUP(tblData245678910111213[[#This Row],[Date last contacted]],{"April",4;"August",8;"December",12;"February",2;"January",1;"July",7;"June",6;"March",3;"May",5;"November",11;"October",10;"September",9}),1)</f>
        <v>#REF!</v>
      </c>
      <c r="L38" s="63">
        <f>tblData245678910111213[[#This Row],[Projected Premium]]*tblData245678910111213[[#This Row],[Probability of Sale]]</f>
        <v>0</v>
      </c>
    </row>
    <row r="39" spans="2:12" s="49" customFormat="1" ht="16.2" x14ac:dyDescent="0.3">
      <c r="B39" s="42" t="s">
        <v>483</v>
      </c>
      <c r="C39" s="42" t="s">
        <v>112</v>
      </c>
      <c r="D39" s="42" t="s">
        <v>80</v>
      </c>
      <c r="E39" s="42" t="s">
        <v>485</v>
      </c>
      <c r="F39" s="42">
        <v>5000</v>
      </c>
      <c r="G39" s="43"/>
      <c r="H39" s="60">
        <v>43171</v>
      </c>
      <c r="I39" s="45" t="s">
        <v>196</v>
      </c>
      <c r="J39" s="61"/>
      <c r="K39" s="62" t="e">
        <f>DATE(#REF!,LOOKUP(tblData245678910111213[[#This Row],[Date last contacted]],{"April",4;"August",8;"December",12;"February",2;"January",1;"July",7;"June",6;"March",3;"May",5;"November",11;"October",10;"September",9}),1)</f>
        <v>#REF!</v>
      </c>
      <c r="L39" s="63">
        <f>tblData245678910111213[[#This Row],[Projected Premium]]*tblData245678910111213[[#This Row],[Probability of Sale]]</f>
        <v>0</v>
      </c>
    </row>
    <row r="40" spans="2:12" ht="16.2" x14ac:dyDescent="0.3">
      <c r="B40" s="18"/>
      <c r="C40" s="18"/>
      <c r="D40" s="18"/>
      <c r="E40" s="18"/>
      <c r="F40" s="18"/>
      <c r="G40" s="19"/>
      <c r="H40" s="20"/>
      <c r="I40" s="20"/>
      <c r="J40" s="53"/>
      <c r="K40" s="54" t="e">
        <f>DATE(#REF!,LOOKUP(tblData245678910111213[[#This Row],[Date last contacted]],{"April",4;"August",8;"December",12;"February",2;"January",1;"July",7;"June",6;"March",3;"May",5;"November",11;"October",10;"September",9}),1)</f>
        <v>#REF!</v>
      </c>
      <c r="L40" s="55">
        <f>tblData245678910111213[[#This Row],[Projected Premium]]*tblData245678910111213[[#This Row],[Probability of Sale]]</f>
        <v>0</v>
      </c>
    </row>
    <row r="41" spans="2:12" ht="16.2" x14ac:dyDescent="0.3">
      <c r="B41" s="18"/>
      <c r="C41" s="18"/>
      <c r="D41" s="18"/>
      <c r="E41" s="18"/>
      <c r="F41" s="18"/>
      <c r="G41" s="19"/>
      <c r="H41" s="20"/>
      <c r="I41" s="20"/>
      <c r="J41" s="53"/>
      <c r="K41" s="54" t="e">
        <f>DATE(#REF!,LOOKUP(tblData245678910111213[[#This Row],[Date last contacted]],{"April",4;"August",8;"December",12;"February",2;"January",1;"July",7;"June",6;"March",3;"May",5;"November",11;"October",10;"September",9}),1)</f>
        <v>#REF!</v>
      </c>
      <c r="L41" s="55">
        <f>tblData245678910111213[[#This Row],[Projected Premium]]*tblData245678910111213[[#This Row],[Probability of Sale]]</f>
        <v>0</v>
      </c>
    </row>
    <row r="42" spans="2:12" s="22" customFormat="1" ht="32.4" x14ac:dyDescent="0.3">
      <c r="B42" s="24" t="s">
        <v>486</v>
      </c>
      <c r="C42" s="24" t="s">
        <v>487</v>
      </c>
      <c r="D42" s="24" t="s">
        <v>488</v>
      </c>
      <c r="E42" s="24" t="s">
        <v>161</v>
      </c>
      <c r="F42" s="24">
        <v>12956</v>
      </c>
      <c r="G42" s="25"/>
      <c r="H42" s="27">
        <v>43181</v>
      </c>
      <c r="I42" s="31" t="s">
        <v>489</v>
      </c>
      <c r="J42" s="65"/>
      <c r="K42" s="66" t="e">
        <f>DATE(#REF!,LOOKUP(tblData245678910111213[[#This Row],[Date last contacted]],{"April",4;"August",8;"December",12;"February",2;"January",1;"July",7;"June",6;"March",3;"May",5;"November",11;"October",10;"September",9}),1)</f>
        <v>#REF!</v>
      </c>
      <c r="L42" s="67">
        <f>tblData245678910111213[[#This Row],[Projected Premium]]*tblData245678910111213[[#This Row],[Probability of Sale]]</f>
        <v>0</v>
      </c>
    </row>
    <row r="43" spans="2:12" ht="16.2" x14ac:dyDescent="0.3">
      <c r="B43" s="18"/>
      <c r="C43" s="18"/>
      <c r="D43" s="18"/>
      <c r="E43" s="18"/>
      <c r="F43" s="18"/>
      <c r="G43" s="19"/>
      <c r="H43" s="20"/>
      <c r="I43" s="20"/>
      <c r="J43" s="53"/>
      <c r="K43" s="54" t="e">
        <f>DATE(#REF!,LOOKUP(tblData245678910111213[[#This Row],[Date last contacted]],{"April",4;"August",8;"December",12;"February",2;"January",1;"July",7;"June",6;"March",3;"May",5;"November",11;"October",10;"September",9}),1)</f>
        <v>#REF!</v>
      </c>
      <c r="L43" s="55">
        <f>tblData245678910111213[[#This Row],[Projected Premium]]*tblData245678910111213[[#This Row],[Probability of Sale]]</f>
        <v>0</v>
      </c>
    </row>
    <row r="44" spans="2:12" ht="32.4" x14ac:dyDescent="0.3">
      <c r="B44" s="18" t="s">
        <v>491</v>
      </c>
      <c r="C44" s="18" t="s">
        <v>492</v>
      </c>
      <c r="D44" s="18" t="s">
        <v>493</v>
      </c>
      <c r="E44" s="18" t="s">
        <v>494</v>
      </c>
      <c r="F44" s="18">
        <v>15000</v>
      </c>
      <c r="G44" s="19"/>
      <c r="H44" s="21">
        <v>43186</v>
      </c>
      <c r="I44" s="20" t="s">
        <v>495</v>
      </c>
      <c r="J44" s="53"/>
      <c r="K44" s="54" t="e">
        <f>DATE(#REF!,LOOKUP(tblData245678910111213[[#This Row],[Date last contacted]],{"April",4;"August",8;"December",12;"February",2;"January",1;"July",7;"June",6;"March",3;"May",5;"November",11;"October",10;"September",9}),1)</f>
        <v>#REF!</v>
      </c>
      <c r="L44" s="55">
        <f>tblData245678910111213[[#This Row],[Projected Premium]]*tblData245678910111213[[#This Row],[Probability of Sale]]</f>
        <v>0</v>
      </c>
    </row>
    <row r="45" spans="2:12" ht="16.2" x14ac:dyDescent="0.3">
      <c r="B45" s="18"/>
      <c r="C45" s="18"/>
      <c r="D45" s="18"/>
      <c r="E45" s="18"/>
      <c r="F45" s="18"/>
      <c r="G45" s="19"/>
      <c r="H45" s="20"/>
      <c r="I45" s="20"/>
      <c r="J45" s="53"/>
      <c r="K45" s="54" t="e">
        <f>DATE(#REF!,LOOKUP(tblData245678910111213[[#This Row],[Date last contacted]],{"April",4;"August",8;"December",12;"February",2;"January",1;"July",7;"June",6;"March",3;"May",5;"November",11;"October",10;"September",9}),1)</f>
        <v>#REF!</v>
      </c>
      <c r="L45" s="55">
        <f>tblData245678910111213[[#This Row],[Projected Premium]]*tblData245678910111213[[#This Row],[Probability of Sale]]</f>
        <v>0</v>
      </c>
    </row>
    <row r="46" spans="2:12" s="49" customFormat="1" ht="16.2" x14ac:dyDescent="0.3">
      <c r="B46" s="42" t="s">
        <v>506</v>
      </c>
      <c r="C46" s="42" t="s">
        <v>507</v>
      </c>
      <c r="D46" s="42" t="s">
        <v>80</v>
      </c>
      <c r="E46" s="42" t="s">
        <v>53</v>
      </c>
      <c r="F46" s="42">
        <v>4500</v>
      </c>
      <c r="G46" s="43"/>
      <c r="H46" s="60">
        <v>43181</v>
      </c>
      <c r="I46" s="45" t="s">
        <v>196</v>
      </c>
      <c r="J46" s="61"/>
      <c r="K46" s="62" t="e">
        <f>DATE(#REF!,LOOKUP(tblData245678910111213[[#This Row],[Date last contacted]],{"April",4;"August",8;"December",12;"February",2;"January",1;"July",7;"June",6;"March",3;"May",5;"November",11;"October",10;"September",9}),1)</f>
        <v>#REF!</v>
      </c>
      <c r="L46" s="63">
        <f>tblData245678910111213[[#This Row],[Projected Premium]]*tblData245678910111213[[#This Row],[Probability of Sale]]</f>
        <v>0</v>
      </c>
    </row>
    <row r="47" spans="2:12" ht="16.2" x14ac:dyDescent="0.3">
      <c r="B47" s="18"/>
      <c r="C47" s="18"/>
      <c r="D47" s="18"/>
      <c r="E47" s="18"/>
      <c r="F47" s="18"/>
      <c r="G47" s="19"/>
      <c r="H47" s="20"/>
      <c r="I47" s="20"/>
      <c r="J47" s="53"/>
      <c r="K47" s="54" t="e">
        <f>DATE(#REF!,LOOKUP(tblData245678910111213[[#This Row],[Date last contacted]],{"April",4;"August",8;"December",12;"February",2;"January",1;"July",7;"June",6;"March",3;"May",5;"November",11;"October",10;"September",9}),1)</f>
        <v>#REF!</v>
      </c>
      <c r="L47" s="55">
        <f>tblData245678910111213[[#This Row],[Projected Premium]]*tblData245678910111213[[#This Row],[Probability of Sale]]</f>
        <v>0</v>
      </c>
    </row>
    <row r="48" spans="2:12" ht="16.2" x14ac:dyDescent="0.3">
      <c r="B48" s="18"/>
      <c r="C48" s="18"/>
      <c r="D48" s="18"/>
      <c r="E48" s="18"/>
      <c r="F48" s="18"/>
      <c r="G48" s="19"/>
      <c r="H48" s="20"/>
      <c r="I48" s="20"/>
      <c r="J48" s="53"/>
      <c r="K48" s="54" t="e">
        <f>DATE(#REF!,LOOKUP(tblData245678910111213[[#This Row],[Date last contacted]],{"April",4;"August",8;"December",12;"February",2;"January",1;"July",7;"June",6;"March",3;"May",5;"November",11;"October",10;"September",9}),1)</f>
        <v>#REF!</v>
      </c>
      <c r="L48" s="55">
        <f>tblData245678910111213[[#This Row],[Projected Premium]]*tblData245678910111213[[#This Row],[Probability of Sale]]</f>
        <v>0</v>
      </c>
    </row>
    <row r="49" spans="2:12" ht="16.2" x14ac:dyDescent="0.3">
      <c r="B49" s="8" t="s">
        <v>2</v>
      </c>
      <c r="C49" s="8"/>
      <c r="D49" s="8"/>
      <c r="E49" s="7"/>
      <c r="F49" s="7">
        <f>SUBTOTAL(109,tblData245678910111213[Projected Premium])</f>
        <v>164721</v>
      </c>
      <c r="G49" s="20"/>
      <c r="H49" s="8"/>
      <c r="I49" s="20"/>
      <c r="J49" s="8"/>
      <c r="K49" s="12"/>
      <c r="L49" s="12"/>
    </row>
    <row r="50" spans="2:12" ht="16.2" x14ac:dyDescent="0.3">
      <c r="B50" s="136"/>
      <c r="C50" s="136"/>
      <c r="D50" s="136"/>
      <c r="E50" s="136"/>
      <c r="F50" s="136"/>
      <c r="G50" s="115"/>
      <c r="H50" s="136"/>
      <c r="I50" s="115"/>
      <c r="J50" s="136"/>
      <c r="K50" s="136"/>
      <c r="L50"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45E78-95A3-4D72-A6A9-68C4B006B55D}">
  <sheetPr>
    <tabColor theme="4"/>
    <pageSetUpPr autoPageBreaks="0" fitToPage="1"/>
  </sheetPr>
  <dimension ref="A1:L42"/>
  <sheetViews>
    <sheetView showGridLines="0" topLeftCell="A28" workbookViewId="0">
      <selection activeCell="B35" sqref="B35:L35"/>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112" t="s">
        <v>8</v>
      </c>
      <c r="K7" s="112" t="s">
        <v>3</v>
      </c>
      <c r="L7" s="112" t="s">
        <v>9</v>
      </c>
    </row>
    <row r="8" spans="2:12" ht="16.2" x14ac:dyDescent="0.3">
      <c r="B8" s="113"/>
      <c r="C8" s="113"/>
      <c r="D8" s="113"/>
      <c r="E8" s="113"/>
      <c r="F8" s="113"/>
      <c r="G8" s="114"/>
      <c r="H8" s="115"/>
      <c r="I8" s="115"/>
      <c r="J8" s="116"/>
      <c r="K8" s="117"/>
      <c r="L8" s="118"/>
    </row>
    <row r="9" spans="2:12" ht="48.6" x14ac:dyDescent="0.3">
      <c r="B9" s="18" t="s">
        <v>438</v>
      </c>
      <c r="C9" s="18" t="s">
        <v>439</v>
      </c>
      <c r="D9" s="18" t="s">
        <v>440</v>
      </c>
      <c r="E9" s="18" t="s">
        <v>441</v>
      </c>
      <c r="F9" s="113">
        <v>2500</v>
      </c>
      <c r="G9" s="19" t="s">
        <v>442</v>
      </c>
      <c r="H9" s="127">
        <v>43146</v>
      </c>
      <c r="I9" s="20" t="s">
        <v>461</v>
      </c>
      <c r="J9" s="116"/>
      <c r="K9" s="117" t="e">
        <f>DATE(#REF!,LOOKUP(tblData2456789101112[[#This Row],[Date last contacted]],{"April",4;"August",8;"December",12;"February",2;"January",1;"July",7;"June",6;"March",3;"May",5;"November",11;"October",10;"September",9}),1)</f>
        <v>#REF!</v>
      </c>
      <c r="L9" s="118">
        <f>tblData2456789101112[[#This Row],[Projected Premium]]*tblData2456789101112[[#This Row],[Probability of Sale]]</f>
        <v>0</v>
      </c>
    </row>
    <row r="10" spans="2:12" s="40" customFormat="1" ht="16.2" x14ac:dyDescent="0.3">
      <c r="B10" s="18"/>
      <c r="C10" s="18"/>
      <c r="D10" s="18"/>
      <c r="E10" s="18"/>
      <c r="F10" s="18"/>
      <c r="G10" s="19"/>
      <c r="H10" s="20"/>
      <c r="I10" s="20"/>
      <c r="J10" s="53"/>
      <c r="K10" s="54" t="e">
        <f>DATE(#REF!,LOOKUP(tblData2456789101112[[#This Row],[Date last contacted]],{"April",4;"August",8;"December",12;"February",2;"January",1;"July",7;"June",6;"March",3;"May",5;"November",11;"October",10;"September",9}),1)</f>
        <v>#REF!</v>
      </c>
      <c r="L10" s="55">
        <f>tblData2456789101112[[#This Row],[Projected Premium]]*tblData2456789101112[[#This Row],[Probability of Sale]]</f>
        <v>0</v>
      </c>
    </row>
    <row r="11" spans="2:12" ht="32.4" x14ac:dyDescent="0.3">
      <c r="B11" s="18" t="s">
        <v>371</v>
      </c>
      <c r="C11" s="18" t="s">
        <v>336</v>
      </c>
      <c r="D11" s="18" t="s">
        <v>337</v>
      </c>
      <c r="E11" s="18" t="s">
        <v>338</v>
      </c>
      <c r="F11" s="18">
        <v>6200</v>
      </c>
      <c r="G11" s="19"/>
      <c r="H11" s="21">
        <v>43150</v>
      </c>
      <c r="I11" s="20" t="s">
        <v>460</v>
      </c>
      <c r="J11" s="53"/>
      <c r="K11" s="54" t="e">
        <f>DATE(#REF!,LOOKUP(tblData2456789101112[[#This Row],[Date last contacted]],{"April",4;"August",8;"December",12;"February",2;"January",1;"July",7;"June",6;"March",3;"May",5;"November",11;"October",10;"September",9}),1)</f>
        <v>#REF!</v>
      </c>
      <c r="L11" s="55">
        <f>tblData2456789101112[[#This Row],[Projected Premium]]*tblData2456789101112[[#This Row],[Probability of Sale]]</f>
        <v>0</v>
      </c>
    </row>
    <row r="12" spans="2:12" ht="16.2" x14ac:dyDescent="0.3">
      <c r="B12" s="18"/>
      <c r="C12" s="18"/>
      <c r="D12" s="18"/>
      <c r="E12" s="18"/>
      <c r="F12" s="18"/>
      <c r="G12" s="19"/>
      <c r="H12" s="20"/>
      <c r="I12" s="20"/>
      <c r="J12" s="53"/>
      <c r="K12" s="54" t="e">
        <f>DATE(#REF!,LOOKUP(tblData2456789101112[[#This Row],[Date last contacted]],{"April",4;"August",8;"December",12;"February",2;"January",1;"July",7;"June",6;"March",3;"May",5;"November",11;"October",10;"September",9}),1)</f>
        <v>#REF!</v>
      </c>
      <c r="L12" s="55">
        <f>tblData2456789101112[[#This Row],[Projected Premium]]*tblData2456789101112[[#This Row],[Probability of Sale]]</f>
        <v>0</v>
      </c>
    </row>
    <row r="13" spans="2:12" ht="16.2" x14ac:dyDescent="0.3">
      <c r="B13" s="18"/>
      <c r="C13" s="18"/>
      <c r="D13" s="18"/>
      <c r="E13" s="18"/>
      <c r="F13" s="18"/>
      <c r="G13" s="19"/>
      <c r="H13" s="20"/>
      <c r="I13" s="20"/>
      <c r="J13" s="53"/>
      <c r="K13" s="54" t="e">
        <f>DATE(#REF!,LOOKUP(tblData2456789101112[[#This Row],[Date last contacted]],{"April",4;"August",8;"December",12;"February",2;"January",1;"July",7;"June",6;"March",3;"May",5;"November",11;"October",10;"September",9}),1)</f>
        <v>#REF!</v>
      </c>
      <c r="L13" s="55">
        <f>tblData2456789101112[[#This Row],[Projected Premium]]*tblData2456789101112[[#This Row],[Probability of Sale]]</f>
        <v>0</v>
      </c>
    </row>
    <row r="14" spans="2:12" ht="48.6" x14ac:dyDescent="0.3">
      <c r="B14" s="18" t="s">
        <v>425</v>
      </c>
      <c r="C14" s="18" t="s">
        <v>426</v>
      </c>
      <c r="D14" s="18" t="s">
        <v>98</v>
      </c>
      <c r="E14" s="18" t="s">
        <v>427</v>
      </c>
      <c r="F14" s="18">
        <v>2500</v>
      </c>
      <c r="G14" s="19"/>
      <c r="H14" s="21">
        <v>43006</v>
      </c>
      <c r="I14" s="20" t="s">
        <v>400</v>
      </c>
      <c r="J14" s="53"/>
      <c r="K14" s="54" t="e">
        <f>DATE(#REF!,LOOKUP(tblData2456789101112[[#This Row],[Date last contacted]],{"April",4;"August",8;"December",12;"February",2;"January",1;"July",7;"June",6;"March",3;"May",5;"November",11;"October",10;"September",9}),1)</f>
        <v>#REF!</v>
      </c>
      <c r="L14" s="55">
        <f>tblData2456789101112[[#This Row],[Projected Premium]]*tblData2456789101112[[#This Row],[Probability of Sale]]</f>
        <v>0</v>
      </c>
    </row>
    <row r="15" spans="2:12" ht="16.2" x14ac:dyDescent="0.3">
      <c r="B15" s="18"/>
      <c r="C15" s="18"/>
      <c r="D15" s="18"/>
      <c r="E15" s="18"/>
      <c r="F15" s="18"/>
      <c r="G15" s="19"/>
      <c r="H15" s="20"/>
      <c r="I15" s="20"/>
      <c r="J15" s="53"/>
      <c r="K15" s="54" t="e">
        <f>DATE(#REF!,LOOKUP(tblData2456789101112[[#This Row],[Date last contacted]],{"April",4;"August",8;"December",12;"February",2;"January",1;"July",7;"June",6;"March",3;"May",5;"November",11;"October",10;"September",9}),1)</f>
        <v>#REF!</v>
      </c>
      <c r="L15" s="55">
        <f>tblData2456789101112[[#This Row],[Projected Premium]]*tblData2456789101112[[#This Row],[Probability of Sale]]</f>
        <v>0</v>
      </c>
    </row>
    <row r="16" spans="2:12" ht="48.6" x14ac:dyDescent="0.3">
      <c r="B16" s="18" t="s">
        <v>428</v>
      </c>
      <c r="C16" s="18" t="s">
        <v>429</v>
      </c>
      <c r="D16" s="18" t="s">
        <v>132</v>
      </c>
      <c r="E16" s="18" t="s">
        <v>103</v>
      </c>
      <c r="F16" s="18">
        <v>13359</v>
      </c>
      <c r="G16" s="19"/>
      <c r="H16" s="21">
        <v>43138</v>
      </c>
      <c r="I16" s="20" t="s">
        <v>455</v>
      </c>
      <c r="J16" s="53"/>
      <c r="K16" s="54" t="e">
        <f>DATE(#REF!,LOOKUP(tblData2456789101112[[#This Row],[Date last contacted]],{"April",4;"August",8;"December",12;"February",2;"January",1;"July",7;"June",6;"March",3;"May",5;"November",11;"October",10;"September",9}),1)</f>
        <v>#REF!</v>
      </c>
      <c r="L16" s="55">
        <f>tblData2456789101112[[#This Row],[Projected Premium]]*tblData2456789101112[[#This Row],[Probability of Sale]]</f>
        <v>0</v>
      </c>
    </row>
    <row r="17" spans="2:12" ht="16.2" x14ac:dyDescent="0.3">
      <c r="B17" s="18"/>
      <c r="C17" s="18"/>
      <c r="D17" s="18"/>
      <c r="E17" s="18"/>
      <c r="F17" s="18"/>
      <c r="G17" s="19"/>
      <c r="H17" s="20"/>
      <c r="I17" s="20"/>
      <c r="J17" s="53"/>
      <c r="K17" s="54" t="e">
        <f>DATE(#REF!,LOOKUP(tblData2456789101112[[#This Row],[Date last contacted]],{"April",4;"August",8;"December",12;"February",2;"January",1;"July",7;"June",6;"March",3;"May",5;"November",11;"October",10;"September",9}),1)</f>
        <v>#REF!</v>
      </c>
      <c r="L17" s="55">
        <f>tblData2456789101112[[#This Row],[Projected Premium]]*tblData2456789101112[[#This Row],[Probability of Sale]]</f>
        <v>0</v>
      </c>
    </row>
    <row r="18" spans="2:12" ht="16.2" x14ac:dyDescent="0.3">
      <c r="B18" s="18"/>
      <c r="C18" s="18"/>
      <c r="D18" s="18"/>
      <c r="E18" s="18"/>
      <c r="F18" s="18"/>
      <c r="G18" s="19"/>
      <c r="H18" s="20"/>
      <c r="I18" s="20"/>
      <c r="J18" s="53"/>
      <c r="K18" s="54" t="e">
        <f>DATE(#REF!,LOOKUP(tblData2456789101112[[#This Row],[Date last contacted]],{"April",4;"August",8;"December",12;"February",2;"January",1;"July",7;"June",6;"March",3;"May",5;"November",11;"October",10;"September",9}),1)</f>
        <v>#REF!</v>
      </c>
      <c r="L18" s="55">
        <f>tblData2456789101112[[#This Row],[Projected Premium]]*tblData2456789101112[[#This Row],[Probability of Sale]]</f>
        <v>0</v>
      </c>
    </row>
    <row r="19" spans="2:12" ht="32.4" x14ac:dyDescent="0.3">
      <c r="B19" s="18" t="s">
        <v>419</v>
      </c>
      <c r="C19" s="18" t="s">
        <v>325</v>
      </c>
      <c r="D19" s="18" t="s">
        <v>98</v>
      </c>
      <c r="E19" s="18" t="s">
        <v>420</v>
      </c>
      <c r="F19" s="18">
        <v>40000</v>
      </c>
      <c r="G19" s="19"/>
      <c r="H19" s="21">
        <v>43067</v>
      </c>
      <c r="I19" s="20" t="s">
        <v>421</v>
      </c>
      <c r="J19" s="53"/>
      <c r="K19" s="54" t="e">
        <f>DATE(#REF!,LOOKUP(tblData2456789101112[[#This Row],[Date last contacted]],{"April",4;"August",8;"December",12;"February",2;"January",1;"July",7;"June",6;"March",3;"May",5;"November",11;"October",10;"September",9}),1)</f>
        <v>#REF!</v>
      </c>
      <c r="L19" s="55">
        <f>tblData2456789101112[[#This Row],[Projected Premium]]*tblData2456789101112[[#This Row],[Probability of Sale]]</f>
        <v>0</v>
      </c>
    </row>
    <row r="20" spans="2:12" ht="16.2" x14ac:dyDescent="0.3">
      <c r="B20" s="18"/>
      <c r="C20" s="18"/>
      <c r="D20" s="18"/>
      <c r="E20" s="18"/>
      <c r="F20" s="18"/>
      <c r="G20" s="19"/>
      <c r="H20" s="20"/>
      <c r="I20" s="20"/>
      <c r="J20" s="53"/>
      <c r="K20" s="54" t="e">
        <f>DATE(#REF!,LOOKUP(tblData2456789101112[[#This Row],[Date last contacted]],{"April",4;"August",8;"December",12;"February",2;"January",1;"July",7;"June",6;"March",3;"May",5;"November",11;"October",10;"September",9}),1)</f>
        <v>#REF!</v>
      </c>
      <c r="L20" s="55">
        <f>tblData2456789101112[[#This Row],[Projected Premium]]*tblData2456789101112[[#This Row],[Probability of Sale]]</f>
        <v>0</v>
      </c>
    </row>
    <row r="21" spans="2:12" ht="16.2" x14ac:dyDescent="0.3">
      <c r="B21" s="18" t="s">
        <v>435</v>
      </c>
      <c r="C21" s="18" t="s">
        <v>436</v>
      </c>
      <c r="D21" s="18" t="s">
        <v>437</v>
      </c>
      <c r="E21" s="18" t="s">
        <v>338</v>
      </c>
      <c r="F21" s="18">
        <v>2000</v>
      </c>
      <c r="G21" s="19"/>
      <c r="H21" s="21">
        <v>43110</v>
      </c>
      <c r="I21" s="20" t="s">
        <v>42</v>
      </c>
      <c r="J21" s="53"/>
      <c r="K21" s="54" t="e">
        <f>DATE(#REF!,LOOKUP(tblData2456789101112[[#This Row],[Date last contacted]],{"April",4;"August",8;"December",12;"February",2;"January",1;"July",7;"June",6;"March",3;"May",5;"November",11;"October",10;"September",9}),1)</f>
        <v>#REF!</v>
      </c>
      <c r="L21" s="55">
        <f>tblData2456789101112[[#This Row],[Projected Premium]]*tblData2456789101112[[#This Row],[Probability of Sale]]</f>
        <v>0</v>
      </c>
    </row>
    <row r="22" spans="2:12" ht="16.2" x14ac:dyDescent="0.3">
      <c r="B22" s="18"/>
      <c r="C22" s="18"/>
      <c r="D22" s="18"/>
      <c r="E22" s="18"/>
      <c r="F22" s="18"/>
      <c r="G22" s="19"/>
      <c r="H22" s="20"/>
      <c r="I22" s="20"/>
      <c r="J22" s="53"/>
      <c r="K22" s="54" t="e">
        <f>DATE(#REF!,LOOKUP(tblData2456789101112[[#This Row],[Date last contacted]],{"April",4;"August",8;"December",12;"February",2;"January",1;"July",7;"June",6;"March",3;"May",5;"November",11;"October",10;"September",9}),1)</f>
        <v>#REF!</v>
      </c>
      <c r="L22" s="55">
        <f>tblData2456789101112[[#This Row],[Projected Premium]]*tblData2456789101112[[#This Row],[Probability of Sale]]</f>
        <v>0</v>
      </c>
    </row>
    <row r="23" spans="2:12" ht="32.4" x14ac:dyDescent="0.3">
      <c r="B23" s="18" t="s">
        <v>443</v>
      </c>
      <c r="C23" s="18" t="s">
        <v>444</v>
      </c>
      <c r="D23" s="18" t="s">
        <v>12</v>
      </c>
      <c r="E23" s="18" t="s">
        <v>445</v>
      </c>
      <c r="F23" s="18">
        <v>10500</v>
      </c>
      <c r="G23" s="19"/>
      <c r="H23" s="21">
        <v>43126</v>
      </c>
      <c r="I23" s="20" t="s">
        <v>459</v>
      </c>
      <c r="J23" s="53"/>
      <c r="K23" s="54" t="e">
        <f>DATE(#REF!,LOOKUP(tblData2456789101112[[#This Row],[Date last contacted]],{"April",4;"August",8;"December",12;"February",2;"January",1;"July",7;"June",6;"March",3;"May",5;"November",11;"October",10;"September",9}),1)</f>
        <v>#REF!</v>
      </c>
      <c r="L23" s="55">
        <f>tblData2456789101112[[#This Row],[Projected Premium]]*tblData2456789101112[[#This Row],[Probability of Sale]]</f>
        <v>0</v>
      </c>
    </row>
    <row r="24" spans="2:12" ht="16.2" x14ac:dyDescent="0.3">
      <c r="B24" s="18"/>
      <c r="C24" s="18"/>
      <c r="D24" s="18"/>
      <c r="E24" s="18"/>
      <c r="F24" s="18"/>
      <c r="G24" s="19"/>
      <c r="H24" s="20"/>
      <c r="I24" s="20"/>
      <c r="J24" s="53"/>
      <c r="K24" s="54" t="e">
        <f>DATE(#REF!,LOOKUP(tblData2456789101112[[#This Row],[Date last contacted]],{"April",4;"August",8;"December",12;"February",2;"January",1;"July",7;"June",6;"March",3;"May",5;"November",11;"October",10;"September",9}),1)</f>
        <v>#REF!</v>
      </c>
      <c r="L24" s="55">
        <f>tblData2456789101112[[#This Row],[Projected Premium]]*tblData2456789101112[[#This Row],[Probability of Sale]]</f>
        <v>0</v>
      </c>
    </row>
    <row r="25" spans="2:12" s="147" customFormat="1" ht="32.4" x14ac:dyDescent="0.3">
      <c r="B25" s="140" t="s">
        <v>446</v>
      </c>
      <c r="C25" s="140" t="s">
        <v>447</v>
      </c>
      <c r="D25" s="140" t="s">
        <v>395</v>
      </c>
      <c r="E25" s="140" t="s">
        <v>448</v>
      </c>
      <c r="F25" s="140">
        <v>4000</v>
      </c>
      <c r="G25" s="141"/>
      <c r="H25" s="142">
        <v>43126</v>
      </c>
      <c r="I25" s="143"/>
      <c r="J25" s="144"/>
      <c r="K25" s="145" t="e">
        <f>DATE(#REF!,LOOKUP(tblData2456789101112[[#This Row],[Date last contacted]],{"April",4;"August",8;"December",12;"February",2;"January",1;"July",7;"June",6;"March",3;"May",5;"November",11;"October",10;"September",9}),1)</f>
        <v>#REF!</v>
      </c>
      <c r="L25" s="146">
        <f>tblData2456789101112[[#This Row],[Projected Premium]]*tblData2456789101112[[#This Row],[Probability of Sale]]</f>
        <v>0</v>
      </c>
    </row>
    <row r="26" spans="2:12" ht="16.2" x14ac:dyDescent="0.3">
      <c r="B26" s="18"/>
      <c r="C26" s="18"/>
      <c r="D26" s="18"/>
      <c r="E26" s="18"/>
      <c r="F26" s="18"/>
      <c r="G26" s="19"/>
      <c r="H26" s="20"/>
      <c r="I26" s="20"/>
      <c r="J26" s="53"/>
      <c r="K26" s="54" t="e">
        <f>DATE(#REF!,LOOKUP(tblData2456789101112[[#This Row],[Date last contacted]],{"April",4;"August",8;"December",12;"February",2;"January",1;"July",7;"June",6;"March",3;"May",5;"November",11;"October",10;"September",9}),1)</f>
        <v>#REF!</v>
      </c>
      <c r="L26" s="55">
        <f>tblData2456789101112[[#This Row],[Projected Premium]]*tblData2456789101112[[#This Row],[Probability of Sale]]</f>
        <v>0</v>
      </c>
    </row>
    <row r="27" spans="2:12" s="147" customFormat="1" ht="32.4" x14ac:dyDescent="0.3">
      <c r="B27" s="140" t="s">
        <v>449</v>
      </c>
      <c r="C27" s="140" t="s">
        <v>305</v>
      </c>
      <c r="D27" s="140" t="s">
        <v>450</v>
      </c>
      <c r="E27" s="140" t="s">
        <v>399</v>
      </c>
      <c r="F27" s="140">
        <v>8000</v>
      </c>
      <c r="G27" s="141"/>
      <c r="H27" s="142">
        <v>43126</v>
      </c>
      <c r="I27" s="143" t="s">
        <v>451</v>
      </c>
      <c r="J27" s="144"/>
      <c r="K27" s="145" t="e">
        <f>DATE(#REF!,LOOKUP(tblData2456789101112[[#This Row],[Date last contacted]],{"April",4;"August",8;"December",12;"February",2;"January",1;"July",7;"June",6;"March",3;"May",5;"November",11;"October",10;"September",9}),1)</f>
        <v>#REF!</v>
      </c>
      <c r="L27" s="146">
        <f>tblData2456789101112[[#This Row],[Projected Premium]]*tblData2456789101112[[#This Row],[Probability of Sale]]</f>
        <v>0</v>
      </c>
    </row>
    <row r="28" spans="2:12" ht="16.2" x14ac:dyDescent="0.3">
      <c r="B28" s="18"/>
      <c r="C28" s="18"/>
      <c r="D28" s="18"/>
      <c r="E28" s="18"/>
      <c r="F28" s="18"/>
      <c r="G28" s="19"/>
      <c r="H28" s="20"/>
      <c r="I28" s="20"/>
      <c r="J28" s="53"/>
      <c r="K28" s="54" t="e">
        <f>DATE(#REF!,LOOKUP(tblData2456789101112[[#This Row],[Date last contacted]],{"April",4;"August",8;"December",12;"February",2;"January",1;"July",7;"June",6;"March",3;"May",5;"November",11;"October",10;"September",9}),1)</f>
        <v>#REF!</v>
      </c>
      <c r="L28" s="55">
        <f>tblData2456789101112[[#This Row],[Projected Premium]]*tblData2456789101112[[#This Row],[Probability of Sale]]</f>
        <v>0</v>
      </c>
    </row>
    <row r="29" spans="2:12" ht="32.4" x14ac:dyDescent="0.3">
      <c r="B29" s="18" t="s">
        <v>167</v>
      </c>
      <c r="C29" s="18" t="s">
        <v>250</v>
      </c>
      <c r="D29" s="18" t="s">
        <v>23</v>
      </c>
      <c r="E29" s="18" t="s">
        <v>452</v>
      </c>
      <c r="F29" s="18">
        <v>2000</v>
      </c>
      <c r="G29" s="19"/>
      <c r="H29" s="21">
        <v>43140</v>
      </c>
      <c r="I29" s="20" t="s">
        <v>451</v>
      </c>
      <c r="J29" s="53"/>
      <c r="K29" s="54" t="e">
        <f>DATE(#REF!,LOOKUP(tblData2456789101112[[#This Row],[Date last contacted]],{"April",4;"August",8;"December",12;"February",2;"January",1;"July",7;"June",6;"March",3;"May",5;"November",11;"October",10;"September",9}),1)</f>
        <v>#REF!</v>
      </c>
      <c r="L29" s="55">
        <f>tblData2456789101112[[#This Row],[Projected Premium]]*tblData2456789101112[[#This Row],[Probability of Sale]]</f>
        <v>0</v>
      </c>
    </row>
    <row r="30" spans="2:12" ht="16.2" x14ac:dyDescent="0.3">
      <c r="B30" s="18"/>
      <c r="C30" s="18"/>
      <c r="D30" s="18"/>
      <c r="E30" s="18"/>
      <c r="F30" s="18"/>
      <c r="G30" s="19"/>
      <c r="H30" s="20"/>
      <c r="I30" s="20"/>
      <c r="J30" s="53"/>
      <c r="K30" s="54" t="e">
        <f>DATE(#REF!,LOOKUP(tblData2456789101112[[#This Row],[Date last contacted]],{"April",4;"August",8;"December",12;"February",2;"January",1;"July",7;"June",6;"March",3;"May",5;"November",11;"October",10;"September",9}),1)</f>
        <v>#REF!</v>
      </c>
      <c r="L30" s="55">
        <f>tblData2456789101112[[#This Row],[Projected Premium]]*tblData2456789101112[[#This Row],[Probability of Sale]]</f>
        <v>0</v>
      </c>
    </row>
    <row r="31" spans="2:12" ht="48.6" x14ac:dyDescent="0.3">
      <c r="B31" s="18" t="s">
        <v>453</v>
      </c>
      <c r="C31" s="18" t="s">
        <v>74</v>
      </c>
      <c r="D31" s="18" t="s">
        <v>12</v>
      </c>
      <c r="E31" s="18" t="s">
        <v>454</v>
      </c>
      <c r="F31" s="18">
        <v>7100</v>
      </c>
      <c r="G31" s="19"/>
      <c r="H31" s="21">
        <v>43139</v>
      </c>
      <c r="I31" s="20" t="s">
        <v>455</v>
      </c>
      <c r="J31" s="53"/>
      <c r="K31" s="54" t="e">
        <f>DATE(#REF!,LOOKUP(tblData2456789101112[[#This Row],[Date last contacted]],{"April",4;"August",8;"December",12;"February",2;"January",1;"July",7;"June",6;"March",3;"May",5;"November",11;"October",10;"September",9}),1)</f>
        <v>#REF!</v>
      </c>
      <c r="L31" s="55">
        <f>tblData2456789101112[[#This Row],[Projected Premium]]*tblData2456789101112[[#This Row],[Probability of Sale]]</f>
        <v>0</v>
      </c>
    </row>
    <row r="32" spans="2:12" ht="16.2" x14ac:dyDescent="0.3">
      <c r="B32" s="18"/>
      <c r="C32" s="18"/>
      <c r="D32" s="18"/>
      <c r="E32" s="18"/>
      <c r="F32" s="18"/>
      <c r="G32" s="19"/>
      <c r="H32" s="20"/>
      <c r="I32" s="20"/>
      <c r="J32" s="53"/>
      <c r="K32" s="54" t="e">
        <f>DATE(#REF!,LOOKUP(tblData2456789101112[[#This Row],[Date last contacted]],{"April",4;"August",8;"December",12;"February",2;"January",1;"July",7;"June",6;"March",3;"May",5;"November",11;"October",10;"September",9}),1)</f>
        <v>#REF!</v>
      </c>
      <c r="L32" s="55">
        <f>tblData2456789101112[[#This Row],[Projected Premium]]*tblData2456789101112[[#This Row],[Probability of Sale]]</f>
        <v>0</v>
      </c>
    </row>
    <row r="33" spans="1:12" ht="48.6" x14ac:dyDescent="0.3">
      <c r="A33" t="s">
        <v>217</v>
      </c>
      <c r="B33" s="18" t="s">
        <v>456</v>
      </c>
      <c r="C33" s="18" t="s">
        <v>457</v>
      </c>
      <c r="D33" s="18" t="s">
        <v>395</v>
      </c>
      <c r="E33" s="18" t="s">
        <v>427</v>
      </c>
      <c r="F33" s="18">
        <v>3000</v>
      </c>
      <c r="G33" s="19"/>
      <c r="H33" s="21">
        <v>43150</v>
      </c>
      <c r="I33" s="20" t="s">
        <v>458</v>
      </c>
      <c r="J33" s="53"/>
      <c r="K33" s="54" t="e">
        <f>DATE(#REF!,LOOKUP(tblData2456789101112[[#This Row],[Date last contacted]],{"April",4;"August",8;"December",12;"February",2;"January",1;"July",7;"June",6;"March",3;"May",5;"November",11;"October",10;"September",9}),1)</f>
        <v>#REF!</v>
      </c>
      <c r="L33" s="55">
        <f>tblData2456789101112[[#This Row],[Projected Premium]]*tblData2456789101112[[#This Row],[Probability of Sale]]</f>
        <v>0</v>
      </c>
    </row>
    <row r="34" spans="1:12" ht="16.2" x14ac:dyDescent="0.3">
      <c r="B34" s="18"/>
      <c r="C34" s="18"/>
      <c r="D34" s="18"/>
      <c r="E34" s="18"/>
      <c r="F34" s="18"/>
      <c r="G34" s="19"/>
      <c r="H34" s="20"/>
      <c r="I34" s="20"/>
      <c r="J34" s="53"/>
      <c r="K34" s="54" t="e">
        <f>DATE(#REF!,LOOKUP(tblData2456789101112[[#This Row],[Date last contacted]],{"April",4;"August",8;"December",12;"February",2;"January",1;"July",7;"June",6;"March",3;"May",5;"November",11;"October",10;"September",9}),1)</f>
        <v>#REF!</v>
      </c>
      <c r="L34" s="55">
        <f>tblData2456789101112[[#This Row],[Projected Premium]]*tblData2456789101112[[#This Row],[Probability of Sale]]</f>
        <v>0</v>
      </c>
    </row>
    <row r="35" spans="1:12" ht="32.4" x14ac:dyDescent="0.3">
      <c r="B35" s="42" t="s">
        <v>462</v>
      </c>
      <c r="C35" s="42" t="s">
        <v>463</v>
      </c>
      <c r="D35" s="42" t="s">
        <v>395</v>
      </c>
      <c r="E35" s="42" t="s">
        <v>464</v>
      </c>
      <c r="F35" s="42">
        <v>5000</v>
      </c>
      <c r="G35" s="43"/>
      <c r="H35" s="60">
        <v>43154</v>
      </c>
      <c r="I35" s="45"/>
      <c r="J35" s="61"/>
      <c r="K35" s="62" t="e">
        <f>DATE(#REF!,LOOKUP(tblData2456789101112[[#This Row],[Date last contacted]],{"April",4;"August",8;"December",12;"February",2;"January",1;"July",7;"June",6;"March",3;"May",5;"November",11;"October",10;"September",9}),1)</f>
        <v>#REF!</v>
      </c>
      <c r="L35" s="63">
        <f>tblData2456789101112[[#This Row],[Projected Premium]]*tblData2456789101112[[#This Row],[Probability of Sale]]</f>
        <v>0</v>
      </c>
    </row>
    <row r="36" spans="1:12" ht="16.2" x14ac:dyDescent="0.3">
      <c r="B36" s="18"/>
      <c r="C36" s="18"/>
      <c r="D36" s="18"/>
      <c r="E36" s="18"/>
      <c r="F36" s="18"/>
      <c r="G36" s="19"/>
      <c r="H36" s="20"/>
      <c r="I36" s="20"/>
      <c r="J36" s="53"/>
      <c r="K36" s="54" t="e">
        <f>DATE(#REF!,LOOKUP(tblData2456789101112[[#This Row],[Date last contacted]],{"April",4;"August",8;"December",12;"February",2;"January",1;"July",7;"June",6;"March",3;"May",5;"November",11;"October",10;"September",9}),1)</f>
        <v>#REF!</v>
      </c>
      <c r="L36" s="55">
        <f>tblData2456789101112[[#This Row],[Projected Premium]]*tblData2456789101112[[#This Row],[Probability of Sale]]</f>
        <v>0</v>
      </c>
    </row>
    <row r="37" spans="1:12" ht="16.2" x14ac:dyDescent="0.3">
      <c r="B37" s="18"/>
      <c r="C37" s="18"/>
      <c r="D37" s="18"/>
      <c r="E37" s="18"/>
      <c r="F37" s="18"/>
      <c r="G37" s="19"/>
      <c r="H37" s="20"/>
      <c r="I37" s="20"/>
      <c r="J37" s="53"/>
      <c r="K37" s="54" t="e">
        <f>DATE(#REF!,LOOKUP(tblData2456789101112[[#This Row],[Date last contacted]],{"April",4;"August",8;"December",12;"February",2;"January",1;"July",7;"June",6;"March",3;"May",5;"November",11;"October",10;"September",9}),1)</f>
        <v>#REF!</v>
      </c>
      <c r="L37" s="55">
        <f>tblData2456789101112[[#This Row],[Projected Premium]]*tblData2456789101112[[#This Row],[Probability of Sale]]</f>
        <v>0</v>
      </c>
    </row>
    <row r="38" spans="1:12" ht="16.2" x14ac:dyDescent="0.3">
      <c r="B38" s="18"/>
      <c r="C38" s="18"/>
      <c r="D38" s="18"/>
      <c r="E38" s="18"/>
      <c r="F38" s="18"/>
      <c r="G38" s="19"/>
      <c r="H38" s="20"/>
      <c r="I38" s="20"/>
      <c r="J38" s="53"/>
      <c r="K38" s="54" t="e">
        <f>DATE(#REF!,LOOKUP(tblData2456789101112[[#This Row],[Date last contacted]],{"April",4;"August",8;"December",12;"February",2;"January",1;"July",7;"June",6;"March",3;"May",5;"November",11;"October",10;"September",9}),1)</f>
        <v>#REF!</v>
      </c>
      <c r="L38" s="55">
        <f>tblData2456789101112[[#This Row],[Projected Premium]]*tblData2456789101112[[#This Row],[Probability of Sale]]</f>
        <v>0</v>
      </c>
    </row>
    <row r="39" spans="1:12" ht="16.2" x14ac:dyDescent="0.3">
      <c r="B39" s="18"/>
      <c r="C39" s="18"/>
      <c r="D39" s="18"/>
      <c r="E39" s="18"/>
      <c r="F39" s="18"/>
      <c r="G39" s="19"/>
      <c r="H39" s="20"/>
      <c r="I39" s="20"/>
      <c r="J39" s="53"/>
      <c r="K39" s="54" t="e">
        <f>DATE(#REF!,LOOKUP(tblData2456789101112[[#This Row],[Date last contacted]],{"April",4;"August",8;"December",12;"February",2;"January",1;"July",7;"June",6;"March",3;"May",5;"November",11;"October",10;"September",9}),1)</f>
        <v>#REF!</v>
      </c>
      <c r="L39" s="55">
        <f>tblData2456789101112[[#This Row],[Projected Premium]]*tblData2456789101112[[#This Row],[Probability of Sale]]</f>
        <v>0</v>
      </c>
    </row>
    <row r="40" spans="1:12" ht="16.2" x14ac:dyDescent="0.3">
      <c r="B40" s="18"/>
      <c r="C40" s="18"/>
      <c r="D40" s="18"/>
      <c r="E40" s="18"/>
      <c r="F40" s="18"/>
      <c r="G40" s="19"/>
      <c r="H40" s="20"/>
      <c r="I40" s="20"/>
      <c r="J40" s="53"/>
      <c r="K40" s="54" t="e">
        <f>DATE(#REF!,LOOKUP(tblData2456789101112[[#This Row],[Date last contacted]],{"April",4;"August",8;"December",12;"February",2;"January",1;"July",7;"June",6;"March",3;"May",5;"November",11;"October",10;"September",9}),1)</f>
        <v>#REF!</v>
      </c>
      <c r="L40" s="55">
        <f>tblData2456789101112[[#This Row],[Projected Premium]]*tblData2456789101112[[#This Row],[Probability of Sale]]</f>
        <v>0</v>
      </c>
    </row>
    <row r="41" spans="1:12" ht="16.2" x14ac:dyDescent="0.3">
      <c r="B41" s="8" t="s">
        <v>2</v>
      </c>
      <c r="C41" s="8"/>
      <c r="D41" s="8"/>
      <c r="E41" s="7"/>
      <c r="F41" s="7">
        <f>SUBTOTAL(109,tblData2456789101112[Projected Premium])</f>
        <v>106159</v>
      </c>
      <c r="G41" s="20"/>
      <c r="H41" s="8"/>
      <c r="I41" s="20"/>
      <c r="J41" s="8"/>
      <c r="K41" s="12"/>
      <c r="L41" s="12"/>
    </row>
    <row r="42" spans="1:12" ht="16.2" x14ac:dyDescent="0.3">
      <c r="B42" s="136"/>
      <c r="C42" s="136"/>
      <c r="D42" s="136"/>
      <c r="E42" s="136"/>
      <c r="F42" s="136"/>
      <c r="G42" s="115"/>
      <c r="H42" s="136"/>
      <c r="I42" s="115"/>
      <c r="J42" s="136"/>
      <c r="K42" s="136"/>
      <c r="L42"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78002-D6D4-42BB-9FB4-85B949F3C06B}">
  <sheetPr>
    <tabColor theme="4"/>
    <pageSetUpPr autoPageBreaks="0" fitToPage="1"/>
  </sheetPr>
  <dimension ref="B1:L38"/>
  <sheetViews>
    <sheetView showGridLines="0" workbookViewId="0">
      <selection activeCell="D33" sqref="D33"/>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112" t="s">
        <v>8</v>
      </c>
      <c r="K7" s="112" t="s">
        <v>3</v>
      </c>
      <c r="L7" s="112" t="s">
        <v>9</v>
      </c>
    </row>
    <row r="8" spans="2:12" ht="16.2" x14ac:dyDescent="0.3">
      <c r="B8" s="113"/>
      <c r="C8" s="113"/>
      <c r="D8" s="113"/>
      <c r="E8" s="113"/>
      <c r="F8" s="113"/>
      <c r="G8" s="114"/>
      <c r="H8" s="115"/>
      <c r="I8" s="115"/>
      <c r="J8" s="116"/>
      <c r="K8" s="117"/>
      <c r="L8" s="118"/>
    </row>
    <row r="9" spans="2:12" ht="16.2" x14ac:dyDescent="0.3">
      <c r="B9" s="18" t="s">
        <v>438</v>
      </c>
      <c r="C9" s="18" t="s">
        <v>439</v>
      </c>
      <c r="D9" s="18" t="s">
        <v>440</v>
      </c>
      <c r="E9" s="18" t="s">
        <v>441</v>
      </c>
      <c r="F9" s="113">
        <v>2500</v>
      </c>
      <c r="G9" s="19" t="s">
        <v>442</v>
      </c>
      <c r="H9" s="127">
        <v>43115</v>
      </c>
      <c r="I9" s="115"/>
      <c r="J9" s="116"/>
      <c r="K9" s="117" t="e">
        <f>DATE(#REF!,LOOKUP(tblData24567891011[[#This Row],[Date last contacted]],{"April",4;"August",8;"December",12;"February",2;"January",1;"July",7;"June",6;"March",3;"May",5;"November",11;"October",10;"September",9}),1)</f>
        <v>#REF!</v>
      </c>
      <c r="L9" s="118">
        <f>tblData24567891011[[#This Row],[Projected Premium]]*tblData24567891011[[#This Row],[Probability of Sale]]</f>
        <v>0</v>
      </c>
    </row>
    <row r="10" spans="2:12" s="40" customFormat="1" ht="16.2" x14ac:dyDescent="0.3">
      <c r="B10" s="18"/>
      <c r="C10" s="18"/>
      <c r="D10" s="18"/>
      <c r="E10" s="18"/>
      <c r="F10" s="18"/>
      <c r="G10" s="19"/>
      <c r="H10" s="20"/>
      <c r="I10" s="20"/>
      <c r="J10" s="53"/>
      <c r="K10" s="54" t="e">
        <f>DATE(#REF!,LOOKUP(tblData24567891011[[#This Row],[Date last contacted]],{"April",4;"August",8;"December",12;"February",2;"January",1;"July",7;"June",6;"March",3;"May",5;"November",11;"October",10;"September",9}),1)</f>
        <v>#REF!</v>
      </c>
      <c r="L10" s="55">
        <f>tblData24567891011[[#This Row],[Projected Premium]]*tblData24567891011[[#This Row],[Probability of Sale]]</f>
        <v>0</v>
      </c>
    </row>
    <row r="11" spans="2:12" s="22" customFormat="1" ht="48.6" x14ac:dyDescent="0.3">
      <c r="B11" s="24" t="s">
        <v>422</v>
      </c>
      <c r="C11" s="24" t="s">
        <v>277</v>
      </c>
      <c r="D11" s="24" t="s">
        <v>80</v>
      </c>
      <c r="E11" s="24" t="s">
        <v>20</v>
      </c>
      <c r="F11" s="24">
        <v>58000</v>
      </c>
      <c r="G11" s="25" t="s">
        <v>423</v>
      </c>
      <c r="H11" s="27">
        <v>43067</v>
      </c>
      <c r="I11" s="31" t="s">
        <v>424</v>
      </c>
      <c r="J11" s="65"/>
      <c r="K11" s="66" t="e">
        <f>DATE(#REF!,LOOKUP(tblData24567891011[[#This Row],[Date last contacted]],{"April",4;"August",8;"December",12;"February",2;"January",1;"July",7;"June",6;"March",3;"May",5;"November",11;"October",10;"September",9}),1)</f>
        <v>#REF!</v>
      </c>
      <c r="L11" s="67">
        <f>tblData24567891011[[#This Row],[Projected Premium]]*tblData24567891011[[#This Row],[Probability of Sale]]</f>
        <v>0</v>
      </c>
    </row>
    <row r="12" spans="2:12" s="40" customFormat="1" ht="16.2" x14ac:dyDescent="0.3">
      <c r="B12" s="18"/>
      <c r="C12" s="18"/>
      <c r="D12" s="18"/>
      <c r="E12" s="18"/>
      <c r="F12" s="18"/>
      <c r="G12" s="19"/>
      <c r="H12" s="20"/>
      <c r="I12" s="20"/>
      <c r="J12" s="53"/>
      <c r="K12" s="54" t="e">
        <f>DATE(#REF!,LOOKUP(tblData24567891011[[#This Row],[Date last contacted]],{"April",4;"August",8;"December",12;"February",2;"January",1;"July",7;"June",6;"March",3;"May",5;"November",11;"October",10;"September",9}),1)</f>
        <v>#REF!</v>
      </c>
      <c r="L12" s="55">
        <f>tblData24567891011[[#This Row],[Projected Premium]]*tblData24567891011[[#This Row],[Probability of Sale]]</f>
        <v>0</v>
      </c>
    </row>
    <row r="13" spans="2:12" s="49" customFormat="1" ht="16.2" x14ac:dyDescent="0.3">
      <c r="B13" s="42" t="s">
        <v>431</v>
      </c>
      <c r="C13" s="42" t="s">
        <v>432</v>
      </c>
      <c r="D13" s="42" t="s">
        <v>132</v>
      </c>
      <c r="E13" s="42" t="s">
        <v>20</v>
      </c>
      <c r="F13" s="42">
        <v>19000</v>
      </c>
      <c r="G13" s="43" t="s">
        <v>433</v>
      </c>
      <c r="H13" s="60">
        <v>43110</v>
      </c>
      <c r="I13" s="45" t="s">
        <v>434</v>
      </c>
      <c r="J13" s="61"/>
      <c r="K13" s="62" t="e">
        <f>DATE(#REF!,LOOKUP(tblData24567891011[[#This Row],[Date last contacted]],{"April",4;"August",8;"December",12;"February",2;"January",1;"July",7;"June",6;"March",3;"May",5;"November",11;"October",10;"September",9}),1)</f>
        <v>#REF!</v>
      </c>
      <c r="L13" s="63">
        <f>tblData24567891011[[#This Row],[Projected Premium]]*tblData24567891011[[#This Row],[Probability of Sale]]</f>
        <v>0</v>
      </c>
    </row>
    <row r="14" spans="2:12" ht="18.600000000000001" customHeight="1" x14ac:dyDescent="0.3">
      <c r="B14" s="113"/>
      <c r="C14" s="113"/>
      <c r="D14" s="113"/>
      <c r="E14" s="113"/>
      <c r="F14" s="113"/>
      <c r="G14" s="114"/>
      <c r="H14" s="115"/>
      <c r="I14" s="115"/>
      <c r="J14" s="116"/>
      <c r="K14" s="117" t="e">
        <f>DATE(#REF!,LOOKUP(tblData24567891011[[#This Row],[Date last contacted]],{"April",4;"August",8;"December",12;"February",2;"January",1;"July",7;"June",6;"March",3;"May",5;"November",11;"October",10;"September",9}),1)</f>
        <v>#REF!</v>
      </c>
      <c r="L14" s="118">
        <f>tblData24567891011[[#This Row],[Projected Premium]]*tblData24567891011[[#This Row],[Probability of Sale]]</f>
        <v>0</v>
      </c>
    </row>
    <row r="15" spans="2:12" ht="16.2" x14ac:dyDescent="0.3">
      <c r="B15" s="18" t="s">
        <v>371</v>
      </c>
      <c r="C15" s="18" t="s">
        <v>336</v>
      </c>
      <c r="D15" s="18" t="s">
        <v>337</v>
      </c>
      <c r="E15" s="18" t="s">
        <v>338</v>
      </c>
      <c r="F15" s="18">
        <v>6200</v>
      </c>
      <c r="G15" s="19"/>
      <c r="H15" s="21">
        <v>42993</v>
      </c>
      <c r="I15" s="20" t="s">
        <v>372</v>
      </c>
      <c r="J15" s="53"/>
      <c r="K15" s="54" t="e">
        <f>DATE(#REF!,LOOKUP(tblData24567891011[[#This Row],[Date last contacted]],{"April",4;"August",8;"December",12;"February",2;"January",1;"July",7;"June",6;"March",3;"May",5;"November",11;"October",10;"September",9}),1)</f>
        <v>#REF!</v>
      </c>
      <c r="L15" s="55">
        <f>tblData24567891011[[#This Row],[Projected Premium]]*tblData24567891011[[#This Row],[Probability of Sale]]</f>
        <v>0</v>
      </c>
    </row>
    <row r="16" spans="2:12" ht="16.2" x14ac:dyDescent="0.3">
      <c r="B16" s="18"/>
      <c r="C16" s="18"/>
      <c r="D16" s="18"/>
      <c r="E16" s="18"/>
      <c r="F16" s="18"/>
      <c r="G16" s="19"/>
      <c r="H16" s="20"/>
      <c r="I16" s="20"/>
      <c r="J16" s="53"/>
      <c r="K16" s="54" t="e">
        <f>DATE(#REF!,LOOKUP(tblData24567891011[[#This Row],[Date last contacted]],{"April",4;"August",8;"December",12;"February",2;"January",1;"July",7;"June",6;"March",3;"May",5;"November",11;"October",10;"September",9}),1)</f>
        <v>#REF!</v>
      </c>
      <c r="L16" s="55">
        <f>tblData24567891011[[#This Row],[Projected Premium]]*tblData24567891011[[#This Row],[Probability of Sale]]</f>
        <v>0</v>
      </c>
    </row>
    <row r="17" spans="2:12" ht="32.4" x14ac:dyDescent="0.3">
      <c r="B17" s="18" t="s">
        <v>355</v>
      </c>
      <c r="C17" s="18" t="s">
        <v>373</v>
      </c>
      <c r="D17" s="18" t="s">
        <v>357</v>
      </c>
      <c r="E17" s="18" t="s">
        <v>47</v>
      </c>
      <c r="F17" s="18">
        <v>60000</v>
      </c>
      <c r="G17" s="19"/>
      <c r="H17" s="21">
        <v>42998</v>
      </c>
      <c r="I17" s="20" t="s">
        <v>374</v>
      </c>
      <c r="J17" s="53"/>
      <c r="K17" s="54" t="e">
        <f>DATE(#REF!,LOOKUP(tblData24567891011[[#This Row],[Date last contacted]],{"April",4;"August",8;"December",12;"February",2;"January",1;"July",7;"June",6;"March",3;"May",5;"November",11;"October",10;"September",9}),1)</f>
        <v>#REF!</v>
      </c>
      <c r="L17" s="55">
        <f>tblData24567891011[[#This Row],[Projected Premium]]*tblData24567891011[[#This Row],[Probability of Sale]]</f>
        <v>0</v>
      </c>
    </row>
    <row r="18" spans="2:12" ht="16.2" x14ac:dyDescent="0.3">
      <c r="B18" s="18"/>
      <c r="C18" s="18"/>
      <c r="D18" s="18"/>
      <c r="E18" s="18"/>
      <c r="F18" s="18"/>
      <c r="G18" s="19"/>
      <c r="H18" s="20"/>
      <c r="I18" s="20"/>
      <c r="J18" s="53"/>
      <c r="K18" s="54" t="e">
        <f>DATE(#REF!,LOOKUP(tblData24567891011[[#This Row],[Date last contacted]],{"April",4;"August",8;"December",12;"February",2;"January",1;"July",7;"June",6;"March",3;"May",5;"November",11;"October",10;"September",9}),1)</f>
        <v>#REF!</v>
      </c>
      <c r="L18" s="55">
        <f>tblData24567891011[[#This Row],[Projected Premium]]*tblData24567891011[[#This Row],[Probability of Sale]]</f>
        <v>0</v>
      </c>
    </row>
    <row r="19" spans="2:12" ht="16.2" x14ac:dyDescent="0.3">
      <c r="B19" s="18"/>
      <c r="C19" s="18"/>
      <c r="D19" s="18"/>
      <c r="E19" s="18"/>
      <c r="F19" s="18"/>
      <c r="G19" s="19"/>
      <c r="H19" s="20"/>
      <c r="I19" s="20"/>
      <c r="J19" s="53"/>
      <c r="K19" s="54" t="e">
        <f>DATE(#REF!,LOOKUP(tblData24567891011[[#This Row],[Date last contacted]],{"April",4;"August",8;"December",12;"February",2;"January",1;"July",7;"June",6;"March",3;"May",5;"November",11;"October",10;"September",9}),1)</f>
        <v>#REF!</v>
      </c>
      <c r="L19" s="55">
        <f>tblData24567891011[[#This Row],[Projected Premium]]*tblData24567891011[[#This Row],[Probability of Sale]]</f>
        <v>0</v>
      </c>
    </row>
    <row r="20" spans="2:12" ht="48.6" x14ac:dyDescent="0.3">
      <c r="B20" s="18" t="s">
        <v>425</v>
      </c>
      <c r="C20" s="18" t="s">
        <v>426</v>
      </c>
      <c r="D20" s="18" t="s">
        <v>98</v>
      </c>
      <c r="E20" s="18" t="s">
        <v>427</v>
      </c>
      <c r="F20" s="18">
        <v>2500</v>
      </c>
      <c r="G20" s="19"/>
      <c r="H20" s="21">
        <v>43006</v>
      </c>
      <c r="I20" s="20" t="s">
        <v>400</v>
      </c>
      <c r="J20" s="53"/>
      <c r="K20" s="54" t="e">
        <f>DATE(#REF!,LOOKUP(tblData24567891011[[#This Row],[Date last contacted]],{"April",4;"August",8;"December",12;"February",2;"January",1;"July",7;"June",6;"March",3;"May",5;"November",11;"October",10;"September",9}),1)</f>
        <v>#REF!</v>
      </c>
      <c r="L20" s="55">
        <f>tblData24567891011[[#This Row],[Projected Premium]]*tblData24567891011[[#This Row],[Probability of Sale]]</f>
        <v>0</v>
      </c>
    </row>
    <row r="21" spans="2:12" ht="16.2" x14ac:dyDescent="0.3">
      <c r="B21" s="18"/>
      <c r="C21" s="18"/>
      <c r="D21" s="18"/>
      <c r="E21" s="18"/>
      <c r="F21" s="18"/>
      <c r="G21" s="19"/>
      <c r="H21" s="20"/>
      <c r="I21" s="20"/>
      <c r="J21" s="53"/>
      <c r="K21" s="54" t="e">
        <f>DATE(#REF!,LOOKUP(tblData24567891011[[#This Row],[Date last contacted]],{"April",4;"August",8;"December",12;"February",2;"January",1;"July",7;"June",6;"March",3;"May",5;"November",11;"October",10;"September",9}),1)</f>
        <v>#REF!</v>
      </c>
      <c r="L21" s="55">
        <f>tblData24567891011[[#This Row],[Projected Premium]]*tblData24567891011[[#This Row],[Probability of Sale]]</f>
        <v>0</v>
      </c>
    </row>
    <row r="22" spans="2:12" ht="32.4" x14ac:dyDescent="0.3">
      <c r="B22" s="18" t="s">
        <v>428</v>
      </c>
      <c r="C22" s="18" t="s">
        <v>429</v>
      </c>
      <c r="D22" s="18" t="s">
        <v>132</v>
      </c>
      <c r="E22" s="18" t="s">
        <v>103</v>
      </c>
      <c r="F22" s="18">
        <v>14000</v>
      </c>
      <c r="G22" s="19"/>
      <c r="H22" s="21">
        <v>43110</v>
      </c>
      <c r="I22" s="20" t="s">
        <v>430</v>
      </c>
      <c r="J22" s="53"/>
      <c r="K22" s="54" t="e">
        <f>DATE(#REF!,LOOKUP(tblData24567891011[[#This Row],[Date last contacted]],{"April",4;"August",8;"December",12;"February",2;"January",1;"July",7;"June",6;"March",3;"May",5;"November",11;"October",10;"September",9}),1)</f>
        <v>#REF!</v>
      </c>
      <c r="L22" s="55">
        <f>tblData24567891011[[#This Row],[Projected Premium]]*tblData24567891011[[#This Row],[Probability of Sale]]</f>
        <v>0</v>
      </c>
    </row>
    <row r="23" spans="2:12" ht="16.2" x14ac:dyDescent="0.3">
      <c r="B23" s="18"/>
      <c r="C23" s="18"/>
      <c r="D23" s="18"/>
      <c r="E23" s="18"/>
      <c r="F23" s="18"/>
      <c r="G23" s="19"/>
      <c r="H23" s="20"/>
      <c r="I23" s="20"/>
      <c r="J23" s="53"/>
      <c r="K23" s="54" t="e">
        <f>DATE(#REF!,LOOKUP(tblData24567891011[[#This Row],[Date last contacted]],{"April",4;"August",8;"December",12;"February",2;"January",1;"July",7;"June",6;"March",3;"May",5;"November",11;"October",10;"September",9}),1)</f>
        <v>#REF!</v>
      </c>
      <c r="L23" s="55">
        <f>tblData24567891011[[#This Row],[Projected Premium]]*tblData24567891011[[#This Row],[Probability of Sale]]</f>
        <v>0</v>
      </c>
    </row>
    <row r="24" spans="2:12" ht="16.2" x14ac:dyDescent="0.3">
      <c r="B24" s="18"/>
      <c r="C24" s="18"/>
      <c r="D24" s="18"/>
      <c r="E24" s="18"/>
      <c r="F24" s="18"/>
      <c r="G24" s="19"/>
      <c r="H24" s="20"/>
      <c r="I24" s="20"/>
      <c r="J24" s="53"/>
      <c r="K24" s="54" t="e">
        <f>DATE(#REF!,LOOKUP(tblData24567891011[[#This Row],[Date last contacted]],{"April",4;"August",8;"December",12;"February",2;"January",1;"July",7;"June",6;"March",3;"May",5;"November",11;"October",10;"September",9}),1)</f>
        <v>#REF!</v>
      </c>
      <c r="L24" s="55">
        <f>tblData24567891011[[#This Row],[Projected Premium]]*tblData24567891011[[#This Row],[Probability of Sale]]</f>
        <v>0</v>
      </c>
    </row>
    <row r="25" spans="2:12" ht="32.4" x14ac:dyDescent="0.3">
      <c r="B25" s="18" t="s">
        <v>419</v>
      </c>
      <c r="C25" s="18" t="s">
        <v>325</v>
      </c>
      <c r="D25" s="18" t="s">
        <v>98</v>
      </c>
      <c r="E25" s="18" t="s">
        <v>420</v>
      </c>
      <c r="F25" s="18">
        <v>40000</v>
      </c>
      <c r="G25" s="19"/>
      <c r="H25" s="21">
        <v>43067</v>
      </c>
      <c r="I25" s="20" t="s">
        <v>421</v>
      </c>
      <c r="J25" s="53"/>
      <c r="K25" s="54" t="e">
        <f>DATE(#REF!,LOOKUP(tblData24567891011[[#This Row],[Date last contacted]],{"April",4;"August",8;"December",12;"February",2;"January",1;"July",7;"June",6;"March",3;"May",5;"November",11;"October",10;"September",9}),1)</f>
        <v>#REF!</v>
      </c>
      <c r="L25" s="55">
        <f>tblData24567891011[[#This Row],[Projected Premium]]*tblData24567891011[[#This Row],[Probability of Sale]]</f>
        <v>0</v>
      </c>
    </row>
    <row r="26" spans="2:12" ht="16.2" x14ac:dyDescent="0.3">
      <c r="B26" s="18"/>
      <c r="C26" s="18"/>
      <c r="D26" s="18"/>
      <c r="E26" s="18"/>
      <c r="F26" s="18"/>
      <c r="G26" s="19"/>
      <c r="H26" s="20"/>
      <c r="I26" s="20"/>
      <c r="J26" s="53"/>
      <c r="K26" s="54" t="e">
        <f>DATE(#REF!,LOOKUP(tblData24567891011[[#This Row],[Date last contacted]],{"April",4;"August",8;"December",12;"February",2;"January",1;"July",7;"June",6;"March",3;"May",5;"November",11;"October",10;"September",9}),1)</f>
        <v>#REF!</v>
      </c>
      <c r="L26" s="55">
        <f>tblData24567891011[[#This Row],[Projected Premium]]*tblData24567891011[[#This Row],[Probability of Sale]]</f>
        <v>0</v>
      </c>
    </row>
    <row r="27" spans="2:12" ht="16.2" x14ac:dyDescent="0.3">
      <c r="B27" s="18" t="s">
        <v>435</v>
      </c>
      <c r="C27" s="18" t="s">
        <v>436</v>
      </c>
      <c r="D27" s="18" t="s">
        <v>437</v>
      </c>
      <c r="E27" s="18" t="s">
        <v>338</v>
      </c>
      <c r="F27" s="18">
        <v>2000</v>
      </c>
      <c r="G27" s="19"/>
      <c r="H27" s="21">
        <v>43110</v>
      </c>
      <c r="I27" s="20" t="s">
        <v>42</v>
      </c>
      <c r="J27" s="53"/>
      <c r="K27" s="54" t="e">
        <f>DATE(#REF!,LOOKUP(tblData24567891011[[#This Row],[Date last contacted]],{"April",4;"August",8;"December",12;"February",2;"January",1;"July",7;"June",6;"March",3;"May",5;"November",11;"October",10;"September",9}),1)</f>
        <v>#REF!</v>
      </c>
      <c r="L27" s="55">
        <f>tblData24567891011[[#This Row],[Projected Premium]]*tblData24567891011[[#This Row],[Probability of Sale]]</f>
        <v>0</v>
      </c>
    </row>
    <row r="28" spans="2:12" ht="16.2" x14ac:dyDescent="0.3">
      <c r="B28" s="18"/>
      <c r="C28" s="18"/>
      <c r="D28" s="18"/>
      <c r="E28" s="18"/>
      <c r="F28" s="18"/>
      <c r="G28" s="19"/>
      <c r="H28" s="20"/>
      <c r="I28" s="20"/>
      <c r="J28" s="53"/>
      <c r="K28" s="54" t="e">
        <f>DATE(#REF!,LOOKUP(tblData24567891011[[#This Row],[Date last contacted]],{"April",4;"August",8;"December",12;"February",2;"January",1;"July",7;"June",6;"March",3;"May",5;"November",11;"October",10;"September",9}),1)</f>
        <v>#REF!</v>
      </c>
      <c r="L28" s="55">
        <f>tblData24567891011[[#This Row],[Projected Premium]]*tblData24567891011[[#This Row],[Probability of Sale]]</f>
        <v>0</v>
      </c>
    </row>
    <row r="29" spans="2:12" ht="32.4" x14ac:dyDescent="0.3">
      <c r="B29" s="18" t="s">
        <v>443</v>
      </c>
      <c r="C29" s="18" t="s">
        <v>444</v>
      </c>
      <c r="D29" s="18" t="s">
        <v>12</v>
      </c>
      <c r="E29" s="18" t="s">
        <v>445</v>
      </c>
      <c r="F29" s="18">
        <v>10500</v>
      </c>
      <c r="G29" s="19"/>
      <c r="H29" s="21">
        <v>43126</v>
      </c>
      <c r="I29" s="20"/>
      <c r="J29" s="53"/>
      <c r="K29" s="54" t="e">
        <f>DATE(#REF!,LOOKUP(tblData24567891011[[#This Row],[Date last contacted]],{"April",4;"August",8;"December",12;"February",2;"January",1;"July",7;"June",6;"March",3;"May",5;"November",11;"October",10;"September",9}),1)</f>
        <v>#REF!</v>
      </c>
      <c r="L29" s="55">
        <f>tblData24567891011[[#This Row],[Projected Premium]]*tblData24567891011[[#This Row],[Probability of Sale]]</f>
        <v>0</v>
      </c>
    </row>
    <row r="30" spans="2:12" ht="16.2" x14ac:dyDescent="0.3">
      <c r="B30" s="18"/>
      <c r="C30" s="18"/>
      <c r="D30" s="18"/>
      <c r="E30" s="18"/>
      <c r="F30" s="18"/>
      <c r="G30" s="19"/>
      <c r="H30" s="20"/>
      <c r="I30" s="20"/>
      <c r="J30" s="53"/>
      <c r="K30" s="54" t="e">
        <f>DATE(#REF!,LOOKUP(tblData24567891011[[#This Row],[Date last contacted]],{"April",4;"August",8;"December",12;"February",2;"January",1;"July",7;"June",6;"March",3;"May",5;"November",11;"October",10;"September",9}),1)</f>
        <v>#REF!</v>
      </c>
      <c r="L30" s="55">
        <f>tblData24567891011[[#This Row],[Projected Premium]]*tblData24567891011[[#This Row],[Probability of Sale]]</f>
        <v>0</v>
      </c>
    </row>
    <row r="31" spans="2:12" ht="32.4" x14ac:dyDescent="0.3">
      <c r="B31" s="18" t="s">
        <v>446</v>
      </c>
      <c r="C31" s="18" t="s">
        <v>447</v>
      </c>
      <c r="D31" s="18" t="s">
        <v>395</v>
      </c>
      <c r="E31" s="18" t="s">
        <v>448</v>
      </c>
      <c r="F31" s="18">
        <v>4000</v>
      </c>
      <c r="G31" s="19"/>
      <c r="H31" s="21">
        <v>43126</v>
      </c>
      <c r="I31" s="20"/>
      <c r="J31" s="53"/>
      <c r="K31" s="54" t="e">
        <f>DATE(#REF!,LOOKUP(tblData24567891011[[#This Row],[Date last contacted]],{"April",4;"August",8;"December",12;"February",2;"January",1;"July",7;"June",6;"March",3;"May",5;"November",11;"October",10;"September",9}),1)</f>
        <v>#REF!</v>
      </c>
      <c r="L31" s="55">
        <f>tblData24567891011[[#This Row],[Projected Premium]]*tblData24567891011[[#This Row],[Probability of Sale]]</f>
        <v>0</v>
      </c>
    </row>
    <row r="32" spans="2:12" ht="16.2" x14ac:dyDescent="0.3">
      <c r="B32" s="18"/>
      <c r="C32" s="18"/>
      <c r="D32" s="18"/>
      <c r="E32" s="18"/>
      <c r="F32" s="18"/>
      <c r="G32" s="19"/>
      <c r="H32" s="20"/>
      <c r="I32" s="20"/>
      <c r="J32" s="53"/>
      <c r="K32" s="54" t="e">
        <f>DATE(#REF!,LOOKUP(tblData24567891011[[#This Row],[Date last contacted]],{"April",4;"August",8;"December",12;"February",2;"January",1;"July",7;"June",6;"March",3;"May",5;"November",11;"October",10;"September",9}),1)</f>
        <v>#REF!</v>
      </c>
      <c r="L32" s="55">
        <f>tblData24567891011[[#This Row],[Projected Premium]]*tblData24567891011[[#This Row],[Probability of Sale]]</f>
        <v>0</v>
      </c>
    </row>
    <row r="33" spans="2:12" ht="32.4" x14ac:dyDescent="0.3">
      <c r="B33" s="18" t="s">
        <v>449</v>
      </c>
      <c r="C33" s="18" t="s">
        <v>305</v>
      </c>
      <c r="D33" s="18" t="s">
        <v>450</v>
      </c>
      <c r="E33" s="18" t="s">
        <v>399</v>
      </c>
      <c r="F33" s="18">
        <v>8000</v>
      </c>
      <c r="G33" s="19"/>
      <c r="H33" s="21">
        <v>43126</v>
      </c>
      <c r="I33" s="20" t="s">
        <v>451</v>
      </c>
      <c r="J33" s="53"/>
      <c r="K33" s="54" t="e">
        <f>DATE(#REF!,LOOKUP(tblData24567891011[[#This Row],[Date last contacted]],{"April",4;"August",8;"December",12;"February",2;"January",1;"July",7;"June",6;"March",3;"May",5;"November",11;"October",10;"September",9}),1)</f>
        <v>#REF!</v>
      </c>
      <c r="L33" s="55">
        <f>tblData24567891011[[#This Row],[Projected Premium]]*tblData24567891011[[#This Row],[Probability of Sale]]</f>
        <v>0</v>
      </c>
    </row>
    <row r="34" spans="2:12" ht="16.2" x14ac:dyDescent="0.3">
      <c r="B34" s="18"/>
      <c r="C34" s="18"/>
      <c r="D34" s="18"/>
      <c r="E34" s="18"/>
      <c r="F34" s="18"/>
      <c r="G34" s="19"/>
      <c r="H34" s="20"/>
      <c r="I34" s="20"/>
      <c r="J34" s="53"/>
      <c r="K34" s="54" t="e">
        <f>DATE(#REF!,LOOKUP(tblData24567891011[[#This Row],[Date last contacted]],{"April",4;"August",8;"December",12;"February",2;"January",1;"July",7;"June",6;"March",3;"May",5;"November",11;"October",10;"September",9}),1)</f>
        <v>#REF!</v>
      </c>
      <c r="L34" s="55">
        <f>tblData24567891011[[#This Row],[Projected Premium]]*tblData24567891011[[#This Row],[Probability of Sale]]</f>
        <v>0</v>
      </c>
    </row>
    <row r="35" spans="2:12" ht="16.2" x14ac:dyDescent="0.3">
      <c r="B35" s="18"/>
      <c r="C35" s="18"/>
      <c r="D35" s="18"/>
      <c r="E35" s="18"/>
      <c r="F35" s="18"/>
      <c r="G35" s="19"/>
      <c r="H35" s="20"/>
      <c r="I35" s="20"/>
      <c r="J35" s="53"/>
      <c r="K35" s="54" t="e">
        <f>DATE(#REF!,LOOKUP(tblData24567891011[[#This Row],[Date last contacted]],{"April",4;"August",8;"December",12;"February",2;"January",1;"July",7;"June",6;"March",3;"May",5;"November",11;"October",10;"September",9}),1)</f>
        <v>#REF!</v>
      </c>
      <c r="L35" s="55">
        <f>tblData24567891011[[#This Row],[Projected Premium]]*tblData24567891011[[#This Row],[Probability of Sale]]</f>
        <v>0</v>
      </c>
    </row>
    <row r="36" spans="2:12" ht="16.2" x14ac:dyDescent="0.3">
      <c r="B36" s="18"/>
      <c r="C36" s="18"/>
      <c r="D36" s="18"/>
      <c r="E36" s="18"/>
      <c r="F36" s="18"/>
      <c r="G36" s="19"/>
      <c r="H36" s="20"/>
      <c r="I36" s="20"/>
      <c r="J36" s="53"/>
      <c r="K36" s="54" t="e">
        <f>DATE(#REF!,LOOKUP(tblData24567891011[[#This Row],[Date last contacted]],{"April",4;"August",8;"December",12;"February",2;"January",1;"July",7;"June",6;"March",3;"May",5;"November",11;"October",10;"September",9}),1)</f>
        <v>#REF!</v>
      </c>
      <c r="L36" s="55">
        <f>tblData24567891011[[#This Row],[Projected Premium]]*tblData24567891011[[#This Row],[Probability of Sale]]</f>
        <v>0</v>
      </c>
    </row>
    <row r="37" spans="2:12" ht="16.2" x14ac:dyDescent="0.3">
      <c r="B37" s="8" t="s">
        <v>2</v>
      </c>
      <c r="C37" s="8"/>
      <c r="D37" s="8"/>
      <c r="E37" s="7"/>
      <c r="F37" s="7">
        <f>SUBTOTAL(109,tblData24567891011[Projected Premium])</f>
        <v>226700</v>
      </c>
      <c r="G37" s="20"/>
      <c r="H37" s="8"/>
      <c r="I37" s="20"/>
      <c r="J37" s="8"/>
      <c r="K37" s="12"/>
      <c r="L37" s="12"/>
    </row>
    <row r="38" spans="2:12" ht="16.2" x14ac:dyDescent="0.3">
      <c r="B38" s="136"/>
      <c r="C38" s="136"/>
      <c r="D38" s="136"/>
      <c r="E38" s="136"/>
      <c r="F38" s="136"/>
      <c r="G38" s="115"/>
      <c r="H38" s="136"/>
      <c r="I38" s="115"/>
      <c r="J38" s="136"/>
      <c r="K38" s="136"/>
      <c r="L38"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F3D5F-097D-4AE9-B99F-930D8F5DE8B5}">
  <sheetPr>
    <tabColor theme="4"/>
    <pageSetUpPr autoPageBreaks="0" fitToPage="1"/>
  </sheetPr>
  <dimension ref="B1:L38"/>
  <sheetViews>
    <sheetView showGridLines="0" topLeftCell="A10" workbookViewId="0">
      <selection activeCell="A21" sqref="A21:XFD21"/>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112" t="s">
        <v>8</v>
      </c>
      <c r="K7" s="112" t="s">
        <v>3</v>
      </c>
      <c r="L7" s="112" t="s">
        <v>9</v>
      </c>
    </row>
    <row r="8" spans="2:12" ht="16.2" x14ac:dyDescent="0.3">
      <c r="B8" s="113"/>
      <c r="C8" s="113"/>
      <c r="D8" s="113"/>
      <c r="E8" s="113"/>
      <c r="F8" s="113"/>
      <c r="G8" s="114"/>
      <c r="H8" s="115"/>
      <c r="I8" s="115"/>
      <c r="J8" s="116"/>
      <c r="K8" s="117"/>
      <c r="L8" s="118"/>
    </row>
    <row r="9" spans="2:12" ht="16.2" x14ac:dyDescent="0.3">
      <c r="B9" s="113"/>
      <c r="C9" s="113"/>
      <c r="D9" s="113"/>
      <c r="E9" s="113"/>
      <c r="F9" s="113"/>
      <c r="G9" s="114"/>
      <c r="H9" s="115"/>
      <c r="I9" s="115"/>
      <c r="J9" s="116"/>
      <c r="K9" s="117" t="e">
        <f>DATE(#REF!,LOOKUP(tblData245678910[[#This Row],[Date last contacted]],{"April",4;"August",8;"December",12;"February",2;"January",1;"July",7;"June",6;"March",3;"May",5;"November",11;"October",10;"September",9}),1)</f>
        <v>#REF!</v>
      </c>
      <c r="L9" s="118">
        <f>tblData245678910[[#This Row],[Projected Premium]]*tblData245678910[[#This Row],[Probability of Sale]]</f>
        <v>0</v>
      </c>
    </row>
    <row r="10" spans="2:12" s="40" customFormat="1" ht="16.2" x14ac:dyDescent="0.3">
      <c r="B10" s="18"/>
      <c r="C10" s="18"/>
      <c r="D10" s="18"/>
      <c r="E10" s="18"/>
      <c r="F10" s="18"/>
      <c r="G10" s="19"/>
      <c r="H10" s="20"/>
      <c r="I10" s="20"/>
      <c r="J10" s="53"/>
      <c r="K10" s="54" t="e">
        <f>DATE(#REF!,LOOKUP(tblData245678910[[#This Row],[Date last contacted]],{"April",4;"August",8;"December",12;"February",2;"January",1;"July",7;"June",6;"March",3;"May",5;"November",11;"October",10;"September",9}),1)</f>
        <v>#REF!</v>
      </c>
      <c r="L10" s="55">
        <f>tblData245678910[[#This Row],[Projected Premium]]*tblData245678910[[#This Row],[Probability of Sale]]</f>
        <v>0</v>
      </c>
    </row>
    <row r="11" spans="2:12" s="40" customFormat="1" ht="48.6" x14ac:dyDescent="0.3">
      <c r="B11" s="18" t="s">
        <v>422</v>
      </c>
      <c r="C11" s="18" t="s">
        <v>277</v>
      </c>
      <c r="D11" s="18" t="s">
        <v>80</v>
      </c>
      <c r="E11" s="18" t="s">
        <v>20</v>
      </c>
      <c r="F11" s="18">
        <v>55000</v>
      </c>
      <c r="G11" s="19" t="s">
        <v>423</v>
      </c>
      <c r="H11" s="21">
        <v>43067</v>
      </c>
      <c r="I11" s="20" t="s">
        <v>424</v>
      </c>
      <c r="J11" s="53"/>
      <c r="K11" s="54" t="e">
        <f>DATE(#REF!,LOOKUP(tblData245678910[[#This Row],[Date last contacted]],{"April",4;"August",8;"December",12;"February",2;"January",1;"July",7;"June",6;"March",3;"May",5;"November",11;"October",10;"September",9}),1)</f>
        <v>#REF!</v>
      </c>
      <c r="L11" s="55">
        <f>tblData245678910[[#This Row],[Projected Premium]]*tblData245678910[[#This Row],[Probability of Sale]]</f>
        <v>0</v>
      </c>
    </row>
    <row r="12" spans="2:12" ht="16.2" x14ac:dyDescent="0.3">
      <c r="B12" s="113"/>
      <c r="C12" s="113"/>
      <c r="D12" s="113"/>
      <c r="E12" s="113"/>
      <c r="F12" s="113"/>
      <c r="G12" s="114"/>
      <c r="H12" s="115"/>
      <c r="I12" s="115"/>
      <c r="J12" s="116"/>
      <c r="K12" s="117" t="e">
        <f>DATE(#REF!,LOOKUP(tblData245678910[[#This Row],[Date last contacted]],{"April",4;"August",8;"December",12;"February",2;"January",1;"July",7;"June",6;"March",3;"May",5;"November",11;"October",10;"September",9}),1)</f>
        <v>#REF!</v>
      </c>
      <c r="L12" s="118">
        <f>tblData245678910[[#This Row],[Projected Premium]]*tblData245678910[[#This Row],[Probability of Sale]]</f>
        <v>0</v>
      </c>
    </row>
    <row r="13" spans="2:12" ht="18.600000000000001" customHeight="1" x14ac:dyDescent="0.3">
      <c r="B13" s="113"/>
      <c r="C13" s="113"/>
      <c r="D13" s="113"/>
      <c r="E13" s="113"/>
      <c r="F13" s="113"/>
      <c r="G13" s="114"/>
      <c r="H13" s="115"/>
      <c r="I13" s="115"/>
      <c r="J13" s="116"/>
      <c r="K13" s="117" t="e">
        <f>DATE(#REF!,LOOKUP(tblData245678910[[#This Row],[Date last contacted]],{"April",4;"August",8;"December",12;"February",2;"January",1;"July",7;"June",6;"March",3;"May",5;"November",11;"October",10;"September",9}),1)</f>
        <v>#REF!</v>
      </c>
      <c r="L13" s="118">
        <f>tblData245678910[[#This Row],[Projected Premium]]*tblData245678910[[#This Row],[Probability of Sale]]</f>
        <v>0</v>
      </c>
    </row>
    <row r="14" spans="2:12" ht="16.2" x14ac:dyDescent="0.3">
      <c r="B14" s="18" t="s">
        <v>371</v>
      </c>
      <c r="C14" s="18" t="s">
        <v>336</v>
      </c>
      <c r="D14" s="18" t="s">
        <v>337</v>
      </c>
      <c r="E14" s="18" t="s">
        <v>338</v>
      </c>
      <c r="F14" s="18">
        <v>6200</v>
      </c>
      <c r="G14" s="19"/>
      <c r="H14" s="21">
        <v>42993</v>
      </c>
      <c r="I14" s="20" t="s">
        <v>372</v>
      </c>
      <c r="J14" s="53"/>
      <c r="K14" s="54" t="e">
        <f>DATE(#REF!,LOOKUP(tblData245678910[[#This Row],[Date last contacted]],{"April",4;"August",8;"December",12;"February",2;"January",1;"July",7;"June",6;"March",3;"May",5;"November",11;"October",10;"September",9}),1)</f>
        <v>#REF!</v>
      </c>
      <c r="L14" s="55">
        <f>tblData245678910[[#This Row],[Projected Premium]]*tblData245678910[[#This Row],[Probability of Sale]]</f>
        <v>0</v>
      </c>
    </row>
    <row r="15" spans="2:12" ht="16.2" x14ac:dyDescent="0.3">
      <c r="B15" s="18"/>
      <c r="C15" s="18"/>
      <c r="D15" s="18"/>
      <c r="E15" s="18"/>
      <c r="F15" s="18"/>
      <c r="G15" s="19"/>
      <c r="H15" s="20"/>
      <c r="I15" s="20"/>
      <c r="J15" s="53"/>
      <c r="K15" s="54" t="e">
        <f>DATE(#REF!,LOOKUP(tblData245678910[[#This Row],[Date last contacted]],{"April",4;"August",8;"December",12;"February",2;"January",1;"July",7;"June",6;"March",3;"May",5;"November",11;"October",10;"September",9}),1)</f>
        <v>#REF!</v>
      </c>
      <c r="L15" s="55">
        <f>tblData245678910[[#This Row],[Projected Premium]]*tblData245678910[[#This Row],[Probability of Sale]]</f>
        <v>0</v>
      </c>
    </row>
    <row r="16" spans="2:12" ht="32.4" x14ac:dyDescent="0.3">
      <c r="B16" s="18" t="s">
        <v>355</v>
      </c>
      <c r="C16" s="18" t="s">
        <v>373</v>
      </c>
      <c r="D16" s="18" t="s">
        <v>357</v>
      </c>
      <c r="E16" s="18" t="s">
        <v>47</v>
      </c>
      <c r="F16" s="18">
        <v>60000</v>
      </c>
      <c r="G16" s="19"/>
      <c r="H16" s="21">
        <v>42998</v>
      </c>
      <c r="I16" s="20" t="s">
        <v>374</v>
      </c>
      <c r="J16" s="53"/>
      <c r="K16" s="54" t="e">
        <f>DATE(#REF!,LOOKUP(tblData245678910[[#This Row],[Date last contacted]],{"April",4;"August",8;"December",12;"February",2;"January",1;"July",7;"June",6;"March",3;"May",5;"November",11;"October",10;"September",9}),1)</f>
        <v>#REF!</v>
      </c>
      <c r="L16" s="55">
        <f>tblData245678910[[#This Row],[Projected Premium]]*tblData245678910[[#This Row],[Probability of Sale]]</f>
        <v>0</v>
      </c>
    </row>
    <row r="17" spans="2:12" ht="16.2" x14ac:dyDescent="0.3">
      <c r="B17" s="18"/>
      <c r="C17" s="18"/>
      <c r="D17" s="18"/>
      <c r="E17" s="18"/>
      <c r="F17" s="18"/>
      <c r="G17" s="19"/>
      <c r="H17" s="20"/>
      <c r="I17" s="20"/>
      <c r="J17" s="53"/>
      <c r="K17" s="54" t="e">
        <f>DATE(#REF!,LOOKUP(tblData245678910[[#This Row],[Date last contacted]],{"April",4;"August",8;"December",12;"February",2;"January",1;"July",7;"June",6;"March",3;"May",5;"November",11;"October",10;"September",9}),1)</f>
        <v>#REF!</v>
      </c>
      <c r="L17" s="55">
        <f>tblData245678910[[#This Row],[Projected Premium]]*tblData245678910[[#This Row],[Probability of Sale]]</f>
        <v>0</v>
      </c>
    </row>
    <row r="18" spans="2:12" ht="16.2" x14ac:dyDescent="0.3">
      <c r="B18" s="18"/>
      <c r="C18" s="18"/>
      <c r="D18" s="18"/>
      <c r="E18" s="18"/>
      <c r="F18" s="18"/>
      <c r="G18" s="19"/>
      <c r="H18" s="20"/>
      <c r="I18" s="20"/>
      <c r="J18" s="53"/>
      <c r="K18" s="54" t="e">
        <f>DATE(#REF!,LOOKUP(tblData245678910[[#This Row],[Date last contacted]],{"April",4;"August",8;"December",12;"February",2;"January",1;"July",7;"June",6;"March",3;"May",5;"November",11;"October",10;"September",9}),1)</f>
        <v>#REF!</v>
      </c>
      <c r="L18" s="55">
        <f>tblData245678910[[#This Row],[Projected Premium]]*tblData245678910[[#This Row],[Probability of Sale]]</f>
        <v>0</v>
      </c>
    </row>
    <row r="19" spans="2:12" ht="48.6" x14ac:dyDescent="0.3">
      <c r="B19" s="18" t="s">
        <v>425</v>
      </c>
      <c r="C19" s="18" t="s">
        <v>426</v>
      </c>
      <c r="D19" s="18" t="s">
        <v>98</v>
      </c>
      <c r="E19" s="18" t="s">
        <v>427</v>
      </c>
      <c r="F19" s="18">
        <v>2500</v>
      </c>
      <c r="G19" s="19"/>
      <c r="H19" s="21">
        <v>43006</v>
      </c>
      <c r="I19" s="20" t="s">
        <v>400</v>
      </c>
      <c r="J19" s="53"/>
      <c r="K19" s="54" t="e">
        <f>DATE(#REF!,LOOKUP(tblData245678910[[#This Row],[Date last contacted]],{"April",4;"August",8;"December",12;"February",2;"January",1;"July",7;"June",6;"March",3;"May",5;"November",11;"October",10;"September",9}),1)</f>
        <v>#REF!</v>
      </c>
      <c r="L19" s="55">
        <f>tblData245678910[[#This Row],[Projected Premium]]*tblData245678910[[#This Row],[Probability of Sale]]</f>
        <v>0</v>
      </c>
    </row>
    <row r="20" spans="2:12" ht="16.2" x14ac:dyDescent="0.3">
      <c r="B20" s="18"/>
      <c r="C20" s="18"/>
      <c r="D20" s="18"/>
      <c r="E20" s="18"/>
      <c r="F20" s="18"/>
      <c r="G20" s="19"/>
      <c r="H20" s="20"/>
      <c r="I20" s="20"/>
      <c r="J20" s="53"/>
      <c r="K20" s="54" t="e">
        <f>DATE(#REF!,LOOKUP(tblData245678910[[#This Row],[Date last contacted]],{"April",4;"August",8;"December",12;"February",2;"January",1;"July",7;"June",6;"March",3;"May",5;"November",11;"October",10;"September",9}),1)</f>
        <v>#REF!</v>
      </c>
      <c r="L20" s="55">
        <f>tblData245678910[[#This Row],[Projected Premium]]*tblData245678910[[#This Row],[Probability of Sale]]</f>
        <v>0</v>
      </c>
    </row>
    <row r="21" spans="2:12" ht="16.2" x14ac:dyDescent="0.3">
      <c r="B21" s="18"/>
      <c r="C21" s="18"/>
      <c r="D21" s="18"/>
      <c r="E21" s="18"/>
      <c r="F21" s="18"/>
      <c r="G21" s="19"/>
      <c r="H21" s="20"/>
      <c r="I21" s="20"/>
      <c r="J21" s="53"/>
      <c r="K21" s="54" t="e">
        <f>DATE(#REF!,LOOKUP(tblData245678910[[#This Row],[Date last contacted]],{"April",4;"August",8;"December",12;"February",2;"January",1;"July",7;"June",6;"March",3;"May",5;"November",11;"October",10;"September",9}),1)</f>
        <v>#REF!</v>
      </c>
      <c r="L21" s="55">
        <f>tblData245678910[[#This Row],[Projected Premium]]*tblData245678910[[#This Row],[Probability of Sale]]</f>
        <v>0</v>
      </c>
    </row>
    <row r="22" spans="2:12" ht="32.4" x14ac:dyDescent="0.3">
      <c r="B22" s="18" t="s">
        <v>407</v>
      </c>
      <c r="C22" s="18" t="s">
        <v>219</v>
      </c>
      <c r="D22" s="18" t="s">
        <v>80</v>
      </c>
      <c r="E22" s="18" t="s">
        <v>103</v>
      </c>
      <c r="F22" s="18">
        <v>9000</v>
      </c>
      <c r="G22" s="19"/>
      <c r="H22" s="21">
        <v>43067</v>
      </c>
      <c r="I22" s="20" t="s">
        <v>418</v>
      </c>
      <c r="J22" s="53"/>
      <c r="K22" s="54" t="e">
        <f>DATE(#REF!,LOOKUP(tblData245678910[[#This Row],[Date last contacted]],{"April",4;"August",8;"December",12;"February",2;"January",1;"July",7;"June",6;"March",3;"May",5;"November",11;"October",10;"September",9}),1)</f>
        <v>#REF!</v>
      </c>
      <c r="L22" s="55">
        <f>tblData245678910[[#This Row],[Projected Premium]]*tblData245678910[[#This Row],[Probability of Sale]]</f>
        <v>0</v>
      </c>
    </row>
    <row r="23" spans="2:12" ht="16.2" x14ac:dyDescent="0.3">
      <c r="B23" s="18"/>
      <c r="C23" s="18"/>
      <c r="D23" s="18"/>
      <c r="E23" s="18"/>
      <c r="F23" s="18"/>
      <c r="G23" s="19"/>
      <c r="H23" s="20"/>
      <c r="I23" s="20"/>
      <c r="J23" s="53"/>
      <c r="K23" s="54" t="e">
        <f>DATE(#REF!,LOOKUP(tblData245678910[[#This Row],[Date last contacted]],{"April",4;"August",8;"December",12;"February",2;"January",1;"July",7;"June",6;"March",3;"May",5;"November",11;"October",10;"September",9}),1)</f>
        <v>#REF!</v>
      </c>
      <c r="L23" s="55">
        <f>tblData245678910[[#This Row],[Projected Premium]]*tblData245678910[[#This Row],[Probability of Sale]]</f>
        <v>0</v>
      </c>
    </row>
    <row r="24" spans="2:12" s="40" customFormat="1" ht="48.6" x14ac:dyDescent="0.3">
      <c r="B24" s="139" t="s">
        <v>416</v>
      </c>
      <c r="C24" s="33" t="s">
        <v>412</v>
      </c>
      <c r="D24" s="33" t="s">
        <v>12</v>
      </c>
      <c r="E24" s="33" t="s">
        <v>370</v>
      </c>
      <c r="F24" s="33">
        <v>24000</v>
      </c>
      <c r="G24" s="34"/>
      <c r="H24" s="56">
        <v>43054</v>
      </c>
      <c r="I24" s="36" t="s">
        <v>417</v>
      </c>
      <c r="J24" s="57"/>
      <c r="K24" s="58" t="e">
        <f>DATE(#REF!,LOOKUP(tblData245678910[[#This Row],[Date last contacted]],{"April",4;"August",8;"December",12;"February",2;"January",1;"July",7;"June",6;"March",3;"May",5;"November",11;"October",10;"September",9}),1)</f>
        <v>#REF!</v>
      </c>
      <c r="L24" s="59">
        <f>tblData245678910[[#This Row],[Projected Premium]]*tblData245678910[[#This Row],[Probability of Sale]]</f>
        <v>0</v>
      </c>
    </row>
    <row r="25" spans="2:12" ht="16.2" x14ac:dyDescent="0.3">
      <c r="B25" s="18"/>
      <c r="C25" s="18"/>
      <c r="D25" s="18"/>
      <c r="E25" s="18"/>
      <c r="F25" s="18"/>
      <c r="G25" s="19"/>
      <c r="H25" s="20"/>
      <c r="I25" s="20"/>
      <c r="J25" s="53"/>
      <c r="K25" s="54" t="e">
        <f>DATE(#REF!,LOOKUP(tblData245678910[[#This Row],[Date last contacted]],{"April",4;"August",8;"December",12;"February",2;"January",1;"July",7;"June",6;"March",3;"May",5;"November",11;"October",10;"September",9}),1)</f>
        <v>#REF!</v>
      </c>
      <c r="L25" s="55">
        <f>tblData245678910[[#This Row],[Projected Premium]]*tblData245678910[[#This Row],[Probability of Sale]]</f>
        <v>0</v>
      </c>
    </row>
    <row r="26" spans="2:12" s="40" customFormat="1" ht="64.8" x14ac:dyDescent="0.3">
      <c r="B26" s="33" t="s">
        <v>408</v>
      </c>
      <c r="C26" s="33" t="s">
        <v>409</v>
      </c>
      <c r="D26" s="33" t="s">
        <v>80</v>
      </c>
      <c r="E26" s="33" t="s">
        <v>413</v>
      </c>
      <c r="F26" s="33">
        <v>21000</v>
      </c>
      <c r="G26" s="34"/>
      <c r="H26" s="56">
        <v>43059</v>
      </c>
      <c r="I26" s="36" t="s">
        <v>414</v>
      </c>
      <c r="J26" s="57"/>
      <c r="K26" s="58" t="e">
        <f>DATE(#REF!,LOOKUP(tblData245678910[[#This Row],[Date last contacted]],{"April",4;"August",8;"December",12;"February",2;"January",1;"July",7;"June",6;"March",3;"May",5;"November",11;"October",10;"September",9}),1)</f>
        <v>#REF!</v>
      </c>
      <c r="L26" s="59">
        <f>tblData245678910[[#This Row],[Projected Premium]]*tblData245678910[[#This Row],[Probability of Sale]]</f>
        <v>0</v>
      </c>
    </row>
    <row r="27" spans="2:12" ht="16.2" x14ac:dyDescent="0.3">
      <c r="B27" s="113"/>
      <c r="C27" s="113"/>
      <c r="D27" s="113"/>
      <c r="E27" s="113"/>
      <c r="F27" s="113"/>
      <c r="G27" s="114"/>
      <c r="H27" s="115"/>
      <c r="I27" s="115"/>
      <c r="J27" s="116"/>
      <c r="K27" s="117" t="e">
        <f>DATE(#REF!,LOOKUP(tblData245678910[[#This Row],[Date last contacted]],{"April",4;"August",8;"December",12;"February",2;"January",1;"July",7;"June",6;"March",3;"May",5;"November",11;"October",10;"September",9}),1)</f>
        <v>#REF!</v>
      </c>
      <c r="L27" s="118">
        <f>tblData245678910[[#This Row],[Projected Premium]]*tblData245678910[[#This Row],[Probability of Sale]]</f>
        <v>0</v>
      </c>
    </row>
    <row r="28" spans="2:12" s="40" customFormat="1" ht="32.4" x14ac:dyDescent="0.3">
      <c r="B28" s="33" t="s">
        <v>410</v>
      </c>
      <c r="C28" s="33" t="s">
        <v>411</v>
      </c>
      <c r="D28" s="33" t="s">
        <v>80</v>
      </c>
      <c r="E28" s="33" t="s">
        <v>103</v>
      </c>
      <c r="F28" s="33">
        <v>60000</v>
      </c>
      <c r="G28" s="34"/>
      <c r="H28" s="56">
        <v>43054</v>
      </c>
      <c r="I28" s="36" t="s">
        <v>415</v>
      </c>
      <c r="J28" s="57"/>
      <c r="K28" s="58" t="e">
        <f>DATE(#REF!,LOOKUP(tblData245678910[[#This Row],[Date last contacted]],{"April",4;"August",8;"December",12;"February",2;"January",1;"July",7;"June",6;"March",3;"May",5;"November",11;"October",10;"September",9}),1)</f>
        <v>#REF!</v>
      </c>
      <c r="L28" s="59">
        <f>tblData245678910[[#This Row],[Projected Premium]]*tblData245678910[[#This Row],[Probability of Sale]]</f>
        <v>0</v>
      </c>
    </row>
    <row r="29" spans="2:12" ht="16.2" x14ac:dyDescent="0.3">
      <c r="B29" s="18"/>
      <c r="C29" s="18"/>
      <c r="D29" s="18"/>
      <c r="E29" s="18"/>
      <c r="F29" s="18"/>
      <c r="G29" s="19"/>
      <c r="H29" s="20"/>
      <c r="I29" s="20"/>
      <c r="J29" s="53"/>
      <c r="K29" s="54" t="e">
        <f>DATE(#REF!,LOOKUP(tblData245678910[[#This Row],[Date last contacted]],{"April",4;"August",8;"December",12;"February",2;"January",1;"July",7;"June",6;"March",3;"May",5;"November",11;"October",10;"September",9}),1)</f>
        <v>#REF!</v>
      </c>
      <c r="L29" s="55">
        <f>tblData245678910[[#This Row],[Projected Premium]]*tblData245678910[[#This Row],[Probability of Sale]]</f>
        <v>0</v>
      </c>
    </row>
    <row r="30" spans="2:12" ht="32.4" x14ac:dyDescent="0.3">
      <c r="B30" s="18" t="s">
        <v>419</v>
      </c>
      <c r="C30" s="18" t="s">
        <v>325</v>
      </c>
      <c r="D30" s="18" t="s">
        <v>98</v>
      </c>
      <c r="E30" s="18" t="s">
        <v>420</v>
      </c>
      <c r="F30" s="18">
        <v>40000</v>
      </c>
      <c r="G30" s="19"/>
      <c r="H30" s="21">
        <v>43067</v>
      </c>
      <c r="I30" s="20" t="s">
        <v>421</v>
      </c>
      <c r="J30" s="53"/>
      <c r="K30" s="54" t="e">
        <f>DATE(#REF!,LOOKUP(tblData245678910[[#This Row],[Date last contacted]],{"April",4;"August",8;"December",12;"February",2;"January",1;"July",7;"June",6;"March",3;"May",5;"November",11;"October",10;"September",9}),1)</f>
        <v>#REF!</v>
      </c>
      <c r="L30" s="55">
        <f>tblData245678910[[#This Row],[Projected Premium]]*tblData245678910[[#This Row],[Probability of Sale]]</f>
        <v>0</v>
      </c>
    </row>
    <row r="31" spans="2:12" ht="16.2" x14ac:dyDescent="0.3">
      <c r="B31" s="18"/>
      <c r="C31" s="18"/>
      <c r="D31" s="18"/>
      <c r="E31" s="18"/>
      <c r="F31" s="18"/>
      <c r="G31" s="19"/>
      <c r="H31" s="20"/>
      <c r="I31" s="20"/>
      <c r="J31" s="53"/>
      <c r="K31" s="54" t="e">
        <f>DATE(#REF!,LOOKUP(tblData245678910[[#This Row],[Date last contacted]],{"April",4;"August",8;"December",12;"February",2;"January",1;"July",7;"June",6;"March",3;"May",5;"November",11;"October",10;"September",9}),1)</f>
        <v>#REF!</v>
      </c>
      <c r="L31" s="55">
        <f>tblData245678910[[#This Row],[Projected Premium]]*tblData245678910[[#This Row],[Probability of Sale]]</f>
        <v>0</v>
      </c>
    </row>
    <row r="32" spans="2:12" ht="16.2" x14ac:dyDescent="0.3">
      <c r="B32" s="18"/>
      <c r="C32" s="18"/>
      <c r="D32" s="18"/>
      <c r="E32" s="18"/>
      <c r="F32" s="18"/>
      <c r="G32" s="19"/>
      <c r="H32" s="20"/>
      <c r="I32" s="20"/>
      <c r="J32" s="53"/>
      <c r="K32" s="54" t="e">
        <f>DATE(#REF!,LOOKUP(tblData245678910[[#This Row],[Date last contacted]],{"April",4;"August",8;"December",12;"February",2;"January",1;"July",7;"June",6;"March",3;"May",5;"November",11;"October",10;"September",9}),1)</f>
        <v>#REF!</v>
      </c>
      <c r="L32" s="55">
        <f>tblData245678910[[#This Row],[Projected Premium]]*tblData245678910[[#This Row],[Probability of Sale]]</f>
        <v>0</v>
      </c>
    </row>
    <row r="33" spans="2:12" ht="16.2" x14ac:dyDescent="0.3">
      <c r="B33" s="18"/>
      <c r="C33" s="18"/>
      <c r="D33" s="18"/>
      <c r="E33" s="18"/>
      <c r="F33" s="18"/>
      <c r="G33" s="19"/>
      <c r="H33" s="20"/>
      <c r="I33" s="20"/>
      <c r="J33" s="53"/>
      <c r="K33" s="54" t="e">
        <f>DATE(#REF!,LOOKUP(tblData245678910[[#This Row],[Date last contacted]],{"April",4;"August",8;"December",12;"February",2;"January",1;"July",7;"June",6;"March",3;"May",5;"November",11;"October",10;"September",9}),1)</f>
        <v>#REF!</v>
      </c>
      <c r="L33" s="55">
        <f>tblData245678910[[#This Row],[Projected Premium]]*tblData245678910[[#This Row],[Probability of Sale]]</f>
        <v>0</v>
      </c>
    </row>
    <row r="34" spans="2:12" ht="16.2" x14ac:dyDescent="0.3">
      <c r="B34" s="18"/>
      <c r="C34" s="18"/>
      <c r="D34" s="18"/>
      <c r="E34" s="18"/>
      <c r="F34" s="18"/>
      <c r="G34" s="19"/>
      <c r="H34" s="20"/>
      <c r="I34" s="20"/>
      <c r="J34" s="53"/>
      <c r="K34" s="54" t="e">
        <f>DATE(#REF!,LOOKUP(tblData245678910[[#This Row],[Date last contacted]],{"April",4;"August",8;"December",12;"February",2;"January",1;"July",7;"June",6;"March",3;"May",5;"November",11;"October",10;"September",9}),1)</f>
        <v>#REF!</v>
      </c>
      <c r="L34" s="55">
        <f>tblData245678910[[#This Row],[Projected Premium]]*tblData245678910[[#This Row],[Probability of Sale]]</f>
        <v>0</v>
      </c>
    </row>
    <row r="35" spans="2:12" ht="16.2" x14ac:dyDescent="0.3">
      <c r="B35" s="18"/>
      <c r="C35" s="18"/>
      <c r="D35" s="18"/>
      <c r="E35" s="18"/>
      <c r="F35" s="18"/>
      <c r="G35" s="19"/>
      <c r="H35" s="20"/>
      <c r="I35" s="20"/>
      <c r="J35" s="53"/>
      <c r="K35" s="54" t="e">
        <f>DATE(#REF!,LOOKUP(tblData245678910[[#This Row],[Date last contacted]],{"April",4;"August",8;"December",12;"February",2;"January",1;"July",7;"June",6;"March",3;"May",5;"November",11;"October",10;"September",9}),1)</f>
        <v>#REF!</v>
      </c>
      <c r="L35" s="55">
        <f>tblData245678910[[#This Row],[Projected Premium]]*tblData245678910[[#This Row],[Probability of Sale]]</f>
        <v>0</v>
      </c>
    </row>
    <row r="36" spans="2:12" ht="16.2" x14ac:dyDescent="0.3">
      <c r="B36" s="18"/>
      <c r="C36" s="18"/>
      <c r="D36" s="18"/>
      <c r="E36" s="18"/>
      <c r="F36" s="18"/>
      <c r="G36" s="19"/>
      <c r="H36" s="20"/>
      <c r="I36" s="20"/>
      <c r="J36" s="53"/>
      <c r="K36" s="54" t="e">
        <f>DATE(#REF!,LOOKUP(tblData245678910[[#This Row],[Date last contacted]],{"April",4;"August",8;"December",12;"February",2;"January",1;"July",7;"June",6;"March",3;"May",5;"November",11;"October",10;"September",9}),1)</f>
        <v>#REF!</v>
      </c>
      <c r="L36" s="55">
        <f>tblData245678910[[#This Row],[Projected Premium]]*tblData245678910[[#This Row],[Probability of Sale]]</f>
        <v>0</v>
      </c>
    </row>
    <row r="37" spans="2:12" ht="16.2" x14ac:dyDescent="0.3">
      <c r="B37" s="8" t="s">
        <v>2</v>
      </c>
      <c r="C37" s="8"/>
      <c r="D37" s="8"/>
      <c r="E37" s="7"/>
      <c r="F37" s="7">
        <f>SUBTOTAL(109,tblData245678910[Projected Premium])</f>
        <v>277700</v>
      </c>
      <c r="G37" s="20"/>
      <c r="H37" s="8"/>
      <c r="I37" s="20"/>
      <c r="J37" s="8"/>
      <c r="K37" s="12"/>
      <c r="L37" s="12"/>
    </row>
    <row r="38" spans="2:12" ht="16.2" x14ac:dyDescent="0.3">
      <c r="B38" s="136"/>
      <c r="C38" s="136"/>
      <c r="D38" s="136"/>
      <c r="E38" s="136"/>
      <c r="F38" s="136"/>
      <c r="G38" s="115"/>
      <c r="H38" s="136"/>
      <c r="I38" s="115"/>
      <c r="J38" s="136"/>
      <c r="K38" s="136"/>
      <c r="L38"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E2F9-5C7C-4443-83A3-C3BD9C4F0B76}">
  <sheetPr>
    <tabColor theme="4"/>
    <pageSetUpPr autoPageBreaks="0" fitToPage="1"/>
  </sheetPr>
  <dimension ref="B1:L50"/>
  <sheetViews>
    <sheetView showGridLines="0" topLeftCell="A28" workbookViewId="0">
      <selection activeCell="B43" sqref="B43"/>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112" t="s">
        <v>8</v>
      </c>
      <c r="K7" s="112" t="s">
        <v>3</v>
      </c>
      <c r="L7" s="112" t="s">
        <v>9</v>
      </c>
    </row>
    <row r="8" spans="2:12" ht="16.2" x14ac:dyDescent="0.3">
      <c r="B8" s="113"/>
      <c r="C8" s="113"/>
      <c r="D8" s="113"/>
      <c r="E8" s="113"/>
      <c r="F8" s="113"/>
      <c r="G8" s="114"/>
      <c r="H8" s="115"/>
      <c r="I8" s="115"/>
      <c r="J8" s="116"/>
      <c r="K8" s="117"/>
      <c r="L8" s="118"/>
    </row>
    <row r="9" spans="2:12" ht="16.2" x14ac:dyDescent="0.3">
      <c r="B9" s="113"/>
      <c r="C9" s="113"/>
      <c r="D9" s="113"/>
      <c r="E9" s="113"/>
      <c r="F9" s="113"/>
      <c r="G9" s="114"/>
      <c r="H9" s="115"/>
      <c r="I9" s="115"/>
      <c r="J9" s="116"/>
      <c r="K9" s="117" t="e">
        <f>DATE(#REF!,LOOKUP(tblData2456789[[#This Row],[Date last contacted]],{"April",4;"August",8;"December",12;"February",2;"January",1;"July",7;"June",6;"March",3;"May",5;"November",11;"October",10;"September",9}),1)</f>
        <v>#REF!</v>
      </c>
      <c r="L9" s="118">
        <f>tblData2456789[[#This Row],[Projected Premium]]*tblData2456789[[#This Row],[Probability of Sale]]</f>
        <v>0</v>
      </c>
    </row>
    <row r="10" spans="2:12" s="126" customFormat="1" ht="32.4" x14ac:dyDescent="0.3">
      <c r="B10" s="119" t="s">
        <v>320</v>
      </c>
      <c r="C10" s="119" t="s">
        <v>277</v>
      </c>
      <c r="D10" s="119" t="s">
        <v>80</v>
      </c>
      <c r="E10" s="119" t="s">
        <v>20</v>
      </c>
      <c r="F10" s="119">
        <v>187000</v>
      </c>
      <c r="G10" s="120" t="s">
        <v>321</v>
      </c>
      <c r="H10" s="121">
        <v>42916</v>
      </c>
      <c r="I10" s="122"/>
      <c r="J10" s="123"/>
      <c r="K10" s="124"/>
      <c r="L10" s="125"/>
    </row>
    <row r="11" spans="2:12" ht="16.2" x14ac:dyDescent="0.3">
      <c r="B11" s="113"/>
      <c r="C11" s="113"/>
      <c r="D11" s="113"/>
      <c r="E11" s="113"/>
      <c r="F11" s="113"/>
      <c r="G11" s="114"/>
      <c r="H11" s="115"/>
      <c r="I11" s="115"/>
      <c r="J11" s="116"/>
      <c r="K11" s="117" t="e">
        <f>DATE(#REF!,LOOKUP(tblData2456789[[#This Row],[Date last contacted]],{"April",4;"August",8;"December",12;"February",2;"January",1;"July",7;"June",6;"March",3;"May",5;"November",11;"October",10;"September",9}),1)</f>
        <v>#REF!</v>
      </c>
      <c r="L11" s="118">
        <f>tblData2456789[[#This Row],[Projected Premium]]*tblData2456789[[#This Row],[Probability of Sale]]</f>
        <v>0</v>
      </c>
    </row>
    <row r="12" spans="2:12" ht="16.2" x14ac:dyDescent="0.3">
      <c r="B12" s="113"/>
      <c r="C12" s="113"/>
      <c r="D12" s="113"/>
      <c r="E12" s="113"/>
      <c r="F12" s="113"/>
      <c r="G12" s="114"/>
      <c r="H12" s="115"/>
      <c r="I12" s="115"/>
      <c r="J12" s="116"/>
      <c r="K12" s="117" t="e">
        <f>DATE(#REF!,LOOKUP(tblData2456789[[#This Row],[Date last contacted]],{"April",4;"August",8;"December",12;"February",2;"January",1;"July",7;"June",6;"March",3;"May",5;"November",11;"October",10;"September",9}),1)</f>
        <v>#REF!</v>
      </c>
      <c r="L12" s="118">
        <f>tblData2456789[[#This Row],[Projected Premium]]*tblData2456789[[#This Row],[Probability of Sale]]</f>
        <v>0</v>
      </c>
    </row>
    <row r="13" spans="2:12" s="49" customFormat="1" ht="32.4" x14ac:dyDescent="0.3">
      <c r="B13" s="42" t="s">
        <v>392</v>
      </c>
      <c r="C13" s="42" t="s">
        <v>250</v>
      </c>
      <c r="D13" s="42" t="s">
        <v>80</v>
      </c>
      <c r="E13" s="42" t="s">
        <v>24</v>
      </c>
      <c r="F13" s="42">
        <v>12800</v>
      </c>
      <c r="G13" s="43" t="s">
        <v>199</v>
      </c>
      <c r="H13" s="60">
        <v>43005</v>
      </c>
      <c r="I13" s="45" t="s">
        <v>196</v>
      </c>
      <c r="J13" s="61"/>
      <c r="K13" s="62" t="e">
        <f>DATE(#REF!,LOOKUP(tblData2456789[[#This Row],[Date last contacted]],{"April",4;"August",8;"December",12;"February",2;"January",1;"July",7;"June",6;"March",3;"May",5;"November",11;"October",10;"September",9}),1)</f>
        <v>#REF!</v>
      </c>
      <c r="L13" s="63">
        <f>tblData2456789[[#This Row],[Projected Premium]]*tblData2456789[[#This Row],[Probability of Sale]]</f>
        <v>0</v>
      </c>
    </row>
    <row r="14" spans="2:12" ht="16.2" x14ac:dyDescent="0.3">
      <c r="B14" s="113"/>
      <c r="C14" s="113"/>
      <c r="D14" s="113"/>
      <c r="E14" s="113"/>
      <c r="F14" s="113"/>
      <c r="G14" s="114"/>
      <c r="H14" s="115"/>
      <c r="I14" s="115"/>
      <c r="J14" s="116"/>
      <c r="K14" s="117" t="e">
        <f>DATE(#REF!,LOOKUP(tblData2456789[[#This Row],[Date last contacted]],{"April",4;"August",8;"December",12;"February",2;"January",1;"July",7;"June",6;"March",3;"May",5;"November",11;"October",10;"September",9}),1)</f>
        <v>#REF!</v>
      </c>
      <c r="L14" s="118">
        <f>tblData2456789[[#This Row],[Projected Premium]]*tblData2456789[[#This Row],[Probability of Sale]]</f>
        <v>0</v>
      </c>
    </row>
    <row r="15" spans="2:12" ht="16.2" x14ac:dyDescent="0.3">
      <c r="B15" s="113"/>
      <c r="C15" s="113"/>
      <c r="D15" s="113"/>
      <c r="E15" s="113"/>
      <c r="F15" s="113"/>
      <c r="G15" s="114"/>
      <c r="H15" s="115"/>
      <c r="I15" s="115"/>
      <c r="J15" s="116"/>
      <c r="K15" s="117"/>
      <c r="L15" s="118"/>
    </row>
    <row r="16" spans="2:12" ht="16.2" x14ac:dyDescent="0.3">
      <c r="B16" s="113" t="s">
        <v>134</v>
      </c>
      <c r="C16" s="113" t="s">
        <v>135</v>
      </c>
      <c r="D16" s="113" t="s">
        <v>80</v>
      </c>
      <c r="E16" s="113" t="s">
        <v>323</v>
      </c>
      <c r="F16" s="113">
        <v>12500</v>
      </c>
      <c r="G16" s="114"/>
      <c r="H16" s="115"/>
      <c r="I16" s="115"/>
      <c r="J16" s="116"/>
      <c r="K16" s="117" t="e">
        <f>DATE(#REF!,LOOKUP(tblData2456789[[#This Row],[Date last contacted]],{"April",4;"August",8;"December",12;"February",2;"January",1;"July",7;"June",6;"March",3;"May",5;"November",11;"October",10;"September",9}),1)</f>
        <v>#REF!</v>
      </c>
      <c r="L16" s="118">
        <f>tblData2456789[[#This Row],[Projected Premium]]*tblData2456789[[#This Row],[Probability of Sale]]</f>
        <v>0</v>
      </c>
    </row>
    <row r="17" spans="2:12" ht="18.600000000000001" customHeight="1" x14ac:dyDescent="0.3">
      <c r="B17" s="113"/>
      <c r="C17" s="113"/>
      <c r="D17" s="113"/>
      <c r="E17" s="113"/>
      <c r="F17" s="113"/>
      <c r="G17" s="114"/>
      <c r="H17" s="115"/>
      <c r="I17" s="115"/>
      <c r="J17" s="116"/>
      <c r="K17" s="117" t="e">
        <f>DATE(#REF!,LOOKUP(tblData2456789[[#This Row],[Date last contacted]],{"April",4;"August",8;"December",12;"February",2;"January",1;"July",7;"June",6;"March",3;"May",5;"November",11;"October",10;"September",9}),1)</f>
        <v>#REF!</v>
      </c>
      <c r="L17" s="118">
        <f>tblData2456789[[#This Row],[Projected Premium]]*tblData2456789[[#This Row],[Probability of Sale]]</f>
        <v>0</v>
      </c>
    </row>
    <row r="18" spans="2:12" ht="24" customHeight="1" x14ac:dyDescent="0.3">
      <c r="B18" s="113"/>
      <c r="C18" s="113"/>
      <c r="D18" s="113"/>
      <c r="E18" s="113"/>
      <c r="F18" s="113"/>
      <c r="G18" s="114"/>
      <c r="H18" s="115"/>
      <c r="I18" s="115"/>
      <c r="J18" s="116"/>
      <c r="K18" s="117" t="e">
        <f>DATE(#REF!,LOOKUP(tblData2456789[[#This Row],[Date last contacted]],{"April",4;"August",8;"December",12;"February",2;"January",1;"July",7;"June",6;"March",3;"May",5;"November",11;"October",10;"September",9}),1)</f>
        <v>#REF!</v>
      </c>
      <c r="L18" s="118">
        <f>tblData2456789[[#This Row],[Projected Premium]]*tblData2456789[[#This Row],[Probability of Sale]]</f>
        <v>0</v>
      </c>
    </row>
    <row r="19" spans="2:12" s="49" customFormat="1" ht="24" customHeight="1" x14ac:dyDescent="0.3">
      <c r="B19" s="42" t="s">
        <v>343</v>
      </c>
      <c r="C19" s="42" t="s">
        <v>315</v>
      </c>
      <c r="D19" s="42" t="s">
        <v>80</v>
      </c>
      <c r="E19" s="42" t="s">
        <v>20</v>
      </c>
      <c r="F19" s="42">
        <v>2400</v>
      </c>
      <c r="G19" s="43" t="s">
        <v>118</v>
      </c>
      <c r="H19" s="60">
        <v>42970</v>
      </c>
      <c r="I19" s="45" t="s">
        <v>118</v>
      </c>
      <c r="J19" s="61"/>
      <c r="K19" s="62" t="e">
        <f>DATE(#REF!,LOOKUP(tblData2456789[[#This Row],[Date last contacted]],{"April",4;"August",8;"December",12;"February",2;"January",1;"July",7;"June",6;"March",3;"May",5;"November",11;"October",10;"September",9}),1)</f>
        <v>#REF!</v>
      </c>
      <c r="L19" s="63">
        <f>tblData2456789[[#This Row],[Projected Premium]]*tblData2456789[[#This Row],[Probability of Sale]]</f>
        <v>0</v>
      </c>
    </row>
    <row r="20" spans="2:12" ht="24" customHeight="1" x14ac:dyDescent="0.3">
      <c r="B20" s="113"/>
      <c r="C20" s="113"/>
      <c r="D20" s="113"/>
      <c r="E20" s="113"/>
      <c r="F20" s="113"/>
      <c r="G20" s="114"/>
      <c r="H20" s="115"/>
      <c r="I20" s="115"/>
      <c r="J20" s="116"/>
      <c r="K20" s="117" t="e">
        <f>DATE(#REF!,LOOKUP(tblData2456789[[#This Row],[Date last contacted]],{"April",4;"August",8;"December",12;"February",2;"January",1;"July",7;"June",6;"March",3;"May",5;"November",11;"October",10;"September",9}),1)</f>
        <v>#REF!</v>
      </c>
      <c r="L20" s="118">
        <f>tblData2456789[[#This Row],[Projected Premium]]*tblData2456789[[#This Row],[Probability of Sale]]</f>
        <v>0</v>
      </c>
    </row>
    <row r="21" spans="2:12" ht="24" customHeight="1" x14ac:dyDescent="0.3">
      <c r="B21" s="113" t="s">
        <v>339</v>
      </c>
      <c r="C21" s="113" t="s">
        <v>340</v>
      </c>
      <c r="D21" s="113" t="s">
        <v>80</v>
      </c>
      <c r="E21" s="113" t="s">
        <v>345</v>
      </c>
      <c r="F21" s="113">
        <v>38000</v>
      </c>
      <c r="G21" s="114" t="s">
        <v>344</v>
      </c>
      <c r="H21" s="127">
        <v>42948</v>
      </c>
      <c r="I21" s="115" t="s">
        <v>342</v>
      </c>
      <c r="J21" s="116"/>
      <c r="K21" s="117" t="e">
        <f>DATE(#REF!,LOOKUP(tblData2456789[[#This Row],[Date last contacted]],{"April",4;"August",8;"December",12;"February",2;"January",1;"July",7;"June",6;"March",3;"May",5;"November",11;"October",10;"September",9}),1)</f>
        <v>#REF!</v>
      </c>
      <c r="L21" s="118">
        <f>tblData2456789[[#This Row],[Projected Premium]]*tblData2456789[[#This Row],[Probability of Sale]]</f>
        <v>0</v>
      </c>
    </row>
    <row r="22" spans="2:12" ht="16.2" x14ac:dyDescent="0.3">
      <c r="B22" s="18"/>
      <c r="C22" s="18"/>
      <c r="D22" s="18"/>
      <c r="E22" s="18"/>
      <c r="F22" s="18"/>
      <c r="G22" s="19"/>
      <c r="H22" s="20"/>
      <c r="I22" s="20"/>
      <c r="J22" s="53"/>
      <c r="K22" s="54" t="e">
        <f>DATE(#REF!,LOOKUP(tblData2456789[[#This Row],[Date last contacted]],{"April",4;"August",8;"December",12;"February",2;"January",1;"July",7;"June",6;"March",3;"May",5;"November",11;"October",10;"September",9}),1)</f>
        <v>#REF!</v>
      </c>
      <c r="L22" s="55">
        <f>tblData2456789[[#This Row],[Projected Premium]]*tblData2456789[[#This Row],[Probability of Sale]]</f>
        <v>0</v>
      </c>
    </row>
    <row r="23" spans="2:12" s="49" customFormat="1" ht="16.2" x14ac:dyDescent="0.3">
      <c r="B23" s="42" t="s">
        <v>368</v>
      </c>
      <c r="C23" s="42" t="s">
        <v>369</v>
      </c>
      <c r="D23" s="42" t="s">
        <v>12</v>
      </c>
      <c r="E23" s="42" t="s">
        <v>370</v>
      </c>
      <c r="F23" s="42">
        <v>6700</v>
      </c>
      <c r="G23" s="43"/>
      <c r="H23" s="60">
        <v>43003</v>
      </c>
      <c r="I23" s="45" t="s">
        <v>391</v>
      </c>
      <c r="J23" s="61"/>
      <c r="K23" s="62" t="e">
        <f>DATE(#REF!,LOOKUP(tblData2456789[[#This Row],[Date last contacted]],{"April",4;"August",8;"December",12;"February",2;"January",1;"July",7;"June",6;"March",3;"May",5;"November",11;"October",10;"September",9}),1)</f>
        <v>#REF!</v>
      </c>
      <c r="L23" s="63">
        <f>tblData2456789[[#This Row],[Projected Premium]]*tblData2456789[[#This Row],[Probability of Sale]]</f>
        <v>0</v>
      </c>
    </row>
    <row r="24" spans="2:12" ht="16.2" x14ac:dyDescent="0.3">
      <c r="B24" s="18"/>
      <c r="C24" s="18"/>
      <c r="D24" s="18"/>
      <c r="E24" s="18"/>
      <c r="F24" s="18"/>
      <c r="G24" s="19"/>
      <c r="H24" s="20"/>
      <c r="I24" s="20"/>
      <c r="J24" s="53"/>
      <c r="K24" s="54" t="e">
        <f>DATE(#REF!,LOOKUP(tblData2456789[[#This Row],[Date last contacted]],{"April",4;"August",8;"December",12;"February",2;"January",1;"July",7;"June",6;"March",3;"May",5;"November",11;"October",10;"September",9}),1)</f>
        <v>#REF!</v>
      </c>
      <c r="L24" s="55">
        <f>tblData2456789[[#This Row],[Projected Premium]]*tblData2456789[[#This Row],[Probability of Sale]]</f>
        <v>0</v>
      </c>
    </row>
    <row r="25" spans="2:12" ht="16.2" x14ac:dyDescent="0.3">
      <c r="B25" s="18" t="s">
        <v>371</v>
      </c>
      <c r="C25" s="18" t="s">
        <v>336</v>
      </c>
      <c r="D25" s="18" t="s">
        <v>337</v>
      </c>
      <c r="E25" s="18" t="s">
        <v>338</v>
      </c>
      <c r="F25" s="18">
        <v>6200</v>
      </c>
      <c r="G25" s="19"/>
      <c r="H25" s="21">
        <v>42993</v>
      </c>
      <c r="I25" s="20" t="s">
        <v>372</v>
      </c>
      <c r="J25" s="53"/>
      <c r="K25" s="54" t="e">
        <f>DATE(#REF!,LOOKUP(tblData2456789[[#This Row],[Date last contacted]],{"April",4;"August",8;"December",12;"February",2;"January",1;"July",7;"June",6;"March",3;"May",5;"November",11;"October",10;"September",9}),1)</f>
        <v>#REF!</v>
      </c>
      <c r="L25" s="55">
        <f>tblData2456789[[#This Row],[Projected Premium]]*tblData2456789[[#This Row],[Probability of Sale]]</f>
        <v>0</v>
      </c>
    </row>
    <row r="26" spans="2:12" ht="16.2" x14ac:dyDescent="0.3">
      <c r="B26" s="18"/>
      <c r="C26" s="18"/>
      <c r="D26" s="18"/>
      <c r="E26" s="18"/>
      <c r="F26" s="18"/>
      <c r="G26" s="19"/>
      <c r="H26" s="20"/>
      <c r="I26" s="20"/>
      <c r="J26" s="53"/>
      <c r="K26" s="54" t="e">
        <f>DATE(#REF!,LOOKUP(tblData2456789[[#This Row],[Date last contacted]],{"April",4;"August",8;"December",12;"February",2;"January",1;"July",7;"June",6;"March",3;"May",5;"November",11;"October",10;"September",9}),1)</f>
        <v>#REF!</v>
      </c>
      <c r="L26" s="55">
        <f>tblData2456789[[#This Row],[Projected Premium]]*tblData2456789[[#This Row],[Probability of Sale]]</f>
        <v>0</v>
      </c>
    </row>
    <row r="27" spans="2:12" ht="32.4" x14ac:dyDescent="0.3">
      <c r="B27" s="18" t="s">
        <v>355</v>
      </c>
      <c r="C27" s="18" t="s">
        <v>373</v>
      </c>
      <c r="D27" s="18" t="s">
        <v>357</v>
      </c>
      <c r="E27" s="18" t="s">
        <v>47</v>
      </c>
      <c r="F27" s="18">
        <v>60000</v>
      </c>
      <c r="G27" s="19"/>
      <c r="H27" s="21">
        <v>42998</v>
      </c>
      <c r="I27" s="20" t="s">
        <v>374</v>
      </c>
      <c r="J27" s="53"/>
      <c r="K27" s="54" t="e">
        <f>DATE(#REF!,LOOKUP(tblData2456789[[#This Row],[Date last contacted]],{"April",4;"August",8;"December",12;"February",2;"January",1;"July",7;"June",6;"March",3;"May",5;"November",11;"October",10;"September",9}),1)</f>
        <v>#REF!</v>
      </c>
      <c r="L27" s="55">
        <f>tblData2456789[[#This Row],[Projected Premium]]*tblData2456789[[#This Row],[Probability of Sale]]</f>
        <v>0</v>
      </c>
    </row>
    <row r="28" spans="2:12" ht="16.2" x14ac:dyDescent="0.3">
      <c r="B28" s="18"/>
      <c r="C28" s="18"/>
      <c r="D28" s="18"/>
      <c r="E28" s="18"/>
      <c r="F28" s="18"/>
      <c r="G28" s="19"/>
      <c r="H28" s="20"/>
      <c r="I28" s="20"/>
      <c r="J28" s="53"/>
      <c r="K28" s="54" t="e">
        <f>DATE(#REF!,LOOKUP(tblData2456789[[#This Row],[Date last contacted]],{"April",4;"August",8;"December",12;"February",2;"January",1;"July",7;"June",6;"March",3;"May",5;"November",11;"October",10;"September",9}),1)</f>
        <v>#REF!</v>
      </c>
      <c r="L28" s="55">
        <f>tblData2456789[[#This Row],[Projected Premium]]*tblData2456789[[#This Row],[Probability of Sale]]</f>
        <v>0</v>
      </c>
    </row>
    <row r="29" spans="2:12" ht="32.4" x14ac:dyDescent="0.3">
      <c r="B29" s="18" t="s">
        <v>375</v>
      </c>
      <c r="C29" s="18" t="s">
        <v>375</v>
      </c>
      <c r="D29" s="18" t="s">
        <v>12</v>
      </c>
      <c r="E29" s="18" t="s">
        <v>110</v>
      </c>
      <c r="F29" s="18">
        <v>2000</v>
      </c>
      <c r="G29" s="19"/>
      <c r="H29" s="21">
        <v>42997</v>
      </c>
      <c r="I29" s="20" t="s">
        <v>376</v>
      </c>
      <c r="J29" s="53"/>
      <c r="K29" s="54" t="e">
        <f>DATE(#REF!,LOOKUP(tblData2456789[[#This Row],[Date last contacted]],{"April",4;"August",8;"December",12;"February",2;"January",1;"July",7;"June",6;"March",3;"May",5;"November",11;"October",10;"September",9}),1)</f>
        <v>#REF!</v>
      </c>
      <c r="L29" s="55">
        <f>tblData2456789[[#This Row],[Projected Premium]]*tblData2456789[[#This Row],[Probability of Sale]]</f>
        <v>0</v>
      </c>
    </row>
    <row r="30" spans="2:12" ht="16.2" x14ac:dyDescent="0.3">
      <c r="B30" s="18"/>
      <c r="C30" s="18"/>
      <c r="D30" s="18"/>
      <c r="E30" s="18"/>
      <c r="F30" s="18"/>
      <c r="G30" s="19"/>
      <c r="H30" s="20"/>
      <c r="I30" s="20"/>
      <c r="J30" s="53"/>
      <c r="K30" s="54" t="e">
        <f>DATE(#REF!,LOOKUP(tblData2456789[[#This Row],[Date last contacted]],{"April",4;"August",8;"December",12;"February",2;"January",1;"July",7;"June",6;"March",3;"May",5;"November",11;"October",10;"September",9}),1)</f>
        <v>#REF!</v>
      </c>
      <c r="L30" s="55">
        <f>tblData2456789[[#This Row],[Projected Premium]]*tblData2456789[[#This Row],[Probability of Sale]]</f>
        <v>0</v>
      </c>
    </row>
    <row r="31" spans="2:12" s="22" customFormat="1" ht="48.6" x14ac:dyDescent="0.3">
      <c r="B31" s="24" t="s">
        <v>377</v>
      </c>
      <c r="C31" s="24" t="s">
        <v>378</v>
      </c>
      <c r="D31" s="24" t="s">
        <v>98</v>
      </c>
      <c r="E31" s="24" t="s">
        <v>84</v>
      </c>
      <c r="F31" s="24">
        <v>4840</v>
      </c>
      <c r="G31" s="25"/>
      <c r="H31" s="27">
        <v>42999</v>
      </c>
      <c r="I31" s="31" t="s">
        <v>379</v>
      </c>
      <c r="J31" s="65"/>
      <c r="K31" s="66" t="e">
        <f>DATE(#REF!,LOOKUP(tblData2456789[[#This Row],[Date last contacted]],{"April",4;"August",8;"December",12;"February",2;"January",1;"July",7;"June",6;"March",3;"May",5;"November",11;"October",10;"September",9}),1)</f>
        <v>#REF!</v>
      </c>
      <c r="L31" s="67">
        <f>tblData2456789[[#This Row],[Projected Premium]]*tblData2456789[[#This Row],[Probability of Sale]]</f>
        <v>0</v>
      </c>
    </row>
    <row r="32" spans="2:12" ht="16.2" x14ac:dyDescent="0.3">
      <c r="B32" s="18"/>
      <c r="C32" s="18"/>
      <c r="D32" s="18"/>
      <c r="E32" s="18"/>
      <c r="F32" s="18"/>
      <c r="G32" s="19"/>
      <c r="H32" s="20"/>
      <c r="I32" s="20"/>
      <c r="J32" s="53"/>
      <c r="K32" s="54" t="e">
        <f>DATE(#REF!,LOOKUP(tblData2456789[[#This Row],[Date last contacted]],{"April",4;"August",8;"December",12;"February",2;"January",1;"July",7;"June",6;"March",3;"May",5;"November",11;"October",10;"September",9}),1)</f>
        <v>#REF!</v>
      </c>
      <c r="L32" s="55">
        <f>tblData2456789[[#This Row],[Projected Premium]]*tblData2456789[[#This Row],[Probability of Sale]]</f>
        <v>0</v>
      </c>
    </row>
    <row r="33" spans="2:12" ht="32.4" x14ac:dyDescent="0.3">
      <c r="B33" s="18" t="s">
        <v>380</v>
      </c>
      <c r="C33" s="18" t="s">
        <v>381</v>
      </c>
      <c r="D33" s="18" t="s">
        <v>12</v>
      </c>
      <c r="E33" s="18" t="s">
        <v>103</v>
      </c>
      <c r="F33" s="18">
        <v>11000</v>
      </c>
      <c r="G33" s="19"/>
      <c r="H33" s="21">
        <v>42999</v>
      </c>
      <c r="I33" s="20" t="s">
        <v>382</v>
      </c>
      <c r="J33" s="53"/>
      <c r="K33" s="54" t="e">
        <f>DATE(#REF!,LOOKUP(tblData2456789[[#This Row],[Date last contacted]],{"April",4;"August",8;"December",12;"February",2;"January",1;"July",7;"June",6;"March",3;"May",5;"November",11;"October",10;"September",9}),1)</f>
        <v>#REF!</v>
      </c>
      <c r="L33" s="55">
        <f>tblData2456789[[#This Row],[Projected Premium]]*tblData2456789[[#This Row],[Probability of Sale]]</f>
        <v>0</v>
      </c>
    </row>
    <row r="34" spans="2:12" ht="16.2" x14ac:dyDescent="0.3">
      <c r="B34" s="18"/>
      <c r="C34" s="18"/>
      <c r="D34" s="18"/>
      <c r="E34" s="18"/>
      <c r="F34" s="18"/>
      <c r="G34" s="19"/>
      <c r="H34" s="20"/>
      <c r="I34" s="20"/>
      <c r="J34" s="53"/>
      <c r="K34" s="54" t="e">
        <f>DATE(#REF!,LOOKUP(tblData2456789[[#This Row],[Date last contacted]],{"April",4;"August",8;"December",12;"February",2;"January",1;"July",7;"June",6;"March",3;"May",5;"November",11;"October",10;"September",9}),1)</f>
        <v>#REF!</v>
      </c>
      <c r="L34" s="55">
        <f>tblData2456789[[#This Row],[Projected Premium]]*tblData2456789[[#This Row],[Probability of Sale]]</f>
        <v>0</v>
      </c>
    </row>
    <row r="35" spans="2:12" ht="32.4" x14ac:dyDescent="0.3">
      <c r="B35" s="18" t="s">
        <v>383</v>
      </c>
      <c r="C35" s="18" t="s">
        <v>384</v>
      </c>
      <c r="D35" s="18" t="s">
        <v>385</v>
      </c>
      <c r="E35" s="18" t="s">
        <v>386</v>
      </c>
      <c r="F35" s="18">
        <v>2500</v>
      </c>
      <c r="G35" s="19"/>
      <c r="H35" s="21">
        <v>43005</v>
      </c>
      <c r="I35" s="20" t="s">
        <v>387</v>
      </c>
      <c r="J35" s="53"/>
      <c r="K35" s="54" t="e">
        <f>DATE(#REF!,LOOKUP(tblData2456789[[#This Row],[Date last contacted]],{"April",4;"August",8;"December",12;"February",2;"January",1;"July",7;"June",6;"March",3;"May",5;"November",11;"October",10;"September",9}),1)</f>
        <v>#REF!</v>
      </c>
      <c r="L35" s="55">
        <f>tblData2456789[[#This Row],[Projected Premium]]*tblData2456789[[#This Row],[Probability of Sale]]</f>
        <v>0</v>
      </c>
    </row>
    <row r="36" spans="2:12" ht="16.2" x14ac:dyDescent="0.3">
      <c r="B36" s="18"/>
      <c r="C36" s="18"/>
      <c r="D36" s="18"/>
      <c r="E36" s="18"/>
      <c r="F36" s="18"/>
      <c r="G36" s="19"/>
      <c r="H36" s="20"/>
      <c r="I36" s="20"/>
      <c r="J36" s="53"/>
      <c r="K36" s="54" t="e">
        <f>DATE(#REF!,LOOKUP(tblData2456789[[#This Row],[Date last contacted]],{"April",4;"August",8;"December",12;"February",2;"January",1;"July",7;"June",6;"March",3;"May",5;"November",11;"October",10;"September",9}),1)</f>
        <v>#REF!</v>
      </c>
      <c r="L36" s="55">
        <f>tblData2456789[[#This Row],[Projected Premium]]*tblData2456789[[#This Row],[Probability of Sale]]</f>
        <v>0</v>
      </c>
    </row>
    <row r="37" spans="2:12" ht="32.4" x14ac:dyDescent="0.3">
      <c r="B37" s="18" t="s">
        <v>388</v>
      </c>
      <c r="C37" s="18" t="s">
        <v>389</v>
      </c>
      <c r="D37" s="18" t="s">
        <v>385</v>
      </c>
      <c r="E37" s="18" t="s">
        <v>390</v>
      </c>
      <c r="F37" s="18">
        <v>1800</v>
      </c>
      <c r="G37" s="19"/>
      <c r="H37" s="21">
        <v>43005</v>
      </c>
      <c r="I37" s="20" t="s">
        <v>363</v>
      </c>
      <c r="J37" s="53"/>
      <c r="K37" s="54" t="e">
        <f>DATE(#REF!,LOOKUP(tblData2456789[[#This Row],[Date last contacted]],{"April",4;"August",8;"December",12;"February",2;"January",1;"July",7;"June",6;"March",3;"May",5;"November",11;"October",10;"September",9}),1)</f>
        <v>#REF!</v>
      </c>
      <c r="L37" s="55">
        <f>tblData2456789[[#This Row],[Projected Premium]]*tblData2456789[[#This Row],[Probability of Sale]]</f>
        <v>0</v>
      </c>
    </row>
    <row r="38" spans="2:12" ht="16.2" x14ac:dyDescent="0.3">
      <c r="B38" s="18"/>
      <c r="C38" s="18"/>
      <c r="D38" s="18"/>
      <c r="E38" s="18"/>
      <c r="F38" s="18"/>
      <c r="G38" s="19"/>
      <c r="H38" s="20"/>
      <c r="I38" s="20"/>
      <c r="J38" s="53"/>
      <c r="K38" s="54" t="e">
        <f>DATE(#REF!,LOOKUP(tblData2456789[[#This Row],[Date last contacted]],{"April",4;"August",8;"December",12;"February",2;"January",1;"July",7;"June",6;"March",3;"May",5;"November",11;"October",10;"September",9}),1)</f>
        <v>#REF!</v>
      </c>
      <c r="L38" s="55">
        <f>tblData2456789[[#This Row],[Projected Premium]]*tblData2456789[[#This Row],[Probability of Sale]]</f>
        <v>0</v>
      </c>
    </row>
    <row r="39" spans="2:12" s="49" customFormat="1" ht="16.2" x14ac:dyDescent="0.3">
      <c r="B39" s="42" t="s">
        <v>393</v>
      </c>
      <c r="C39" s="42" t="s">
        <v>394</v>
      </c>
      <c r="D39" s="42" t="s">
        <v>395</v>
      </c>
      <c r="E39" s="42" t="s">
        <v>396</v>
      </c>
      <c r="F39" s="42">
        <v>2500</v>
      </c>
      <c r="G39" s="43"/>
      <c r="H39" s="60">
        <v>43005</v>
      </c>
      <c r="I39" s="45" t="s">
        <v>397</v>
      </c>
      <c r="J39" s="61"/>
      <c r="K39" s="62" t="e">
        <f>DATE(#REF!,LOOKUP(tblData2456789[[#This Row],[Date last contacted]],{"April",4;"August",8;"December",12;"February",2;"January",1;"July",7;"June",6;"March",3;"May",5;"November",11;"October",10;"September",9}),1)</f>
        <v>#REF!</v>
      </c>
      <c r="L39" s="63">
        <f>tblData2456789[[#This Row],[Projected Premium]]*tblData2456789[[#This Row],[Probability of Sale]]</f>
        <v>0</v>
      </c>
    </row>
    <row r="40" spans="2:12" ht="16.2" x14ac:dyDescent="0.3">
      <c r="B40" s="18"/>
      <c r="C40" s="18"/>
      <c r="D40" s="18"/>
      <c r="E40" s="18"/>
      <c r="F40" s="18"/>
      <c r="G40" s="19"/>
      <c r="H40" s="20"/>
      <c r="I40" s="20"/>
      <c r="J40" s="53"/>
      <c r="K40" s="54" t="e">
        <f>DATE(#REF!,LOOKUP(tblData2456789[[#This Row],[Date last contacted]],{"April",4;"August",8;"December",12;"February",2;"January",1;"July",7;"June",6;"March",3;"May",5;"November",11;"October",10;"September",9}),1)</f>
        <v>#REF!</v>
      </c>
      <c r="L40" s="55">
        <f>tblData2456789[[#This Row],[Projected Premium]]*tblData2456789[[#This Row],[Probability of Sale]]</f>
        <v>0</v>
      </c>
    </row>
    <row r="41" spans="2:12" ht="48.6" x14ac:dyDescent="0.3">
      <c r="B41" s="18" t="s">
        <v>355</v>
      </c>
      <c r="C41" s="18" t="s">
        <v>398</v>
      </c>
      <c r="D41" s="18" t="s">
        <v>395</v>
      </c>
      <c r="E41" s="18" t="s">
        <v>399</v>
      </c>
      <c r="F41" s="18">
        <v>20000</v>
      </c>
      <c r="G41" s="19"/>
      <c r="H41" s="21">
        <v>43006</v>
      </c>
      <c r="I41" s="20" t="s">
        <v>400</v>
      </c>
      <c r="J41" s="53"/>
      <c r="K41" s="54" t="e">
        <f>DATE(#REF!,LOOKUP(tblData2456789[[#This Row],[Date last contacted]],{"April",4;"August",8;"December",12;"February",2;"January",1;"July",7;"June",6;"March",3;"May",5;"November",11;"October",10;"September",9}),1)</f>
        <v>#REF!</v>
      </c>
      <c r="L41" s="55">
        <f>tblData2456789[[#This Row],[Projected Premium]]*tblData2456789[[#This Row],[Probability of Sale]]</f>
        <v>0</v>
      </c>
    </row>
    <row r="42" spans="2:12" ht="16.2" x14ac:dyDescent="0.3">
      <c r="B42" s="18"/>
      <c r="C42" s="18"/>
      <c r="D42" s="18"/>
      <c r="E42" s="18"/>
      <c r="F42" s="18"/>
      <c r="G42" s="19"/>
      <c r="H42" s="20"/>
      <c r="I42" s="20"/>
      <c r="J42" s="53"/>
      <c r="K42" s="54" t="e">
        <f>DATE(#REF!,LOOKUP(tblData2456789[[#This Row],[Date last contacted]],{"April",4;"August",8;"December",12;"February",2;"January",1;"July",7;"June",6;"March",3;"May",5;"November",11;"October",10;"September",9}),1)</f>
        <v>#REF!</v>
      </c>
      <c r="L42" s="55">
        <f>tblData2456789[[#This Row],[Projected Premium]]*tblData2456789[[#This Row],[Probability of Sale]]</f>
        <v>0</v>
      </c>
    </row>
    <row r="43" spans="2:12" ht="32.4" x14ac:dyDescent="0.3">
      <c r="B43" s="18" t="s">
        <v>401</v>
      </c>
      <c r="C43" s="18" t="s">
        <v>402</v>
      </c>
      <c r="D43" s="18" t="s">
        <v>80</v>
      </c>
      <c r="E43" s="18" t="s">
        <v>81</v>
      </c>
      <c r="F43" s="18">
        <v>15000</v>
      </c>
      <c r="G43" s="19"/>
      <c r="H43" s="21">
        <v>43006</v>
      </c>
      <c r="I43" s="20" t="s">
        <v>403</v>
      </c>
      <c r="J43" s="53"/>
      <c r="K43" s="54" t="e">
        <f>DATE(#REF!,LOOKUP(tblData2456789[[#This Row],[Date last contacted]],{"April",4;"August",8;"December",12;"February",2;"January",1;"July",7;"June",6;"March",3;"May",5;"November",11;"October",10;"September",9}),1)</f>
        <v>#REF!</v>
      </c>
      <c r="L43" s="55">
        <f>tblData2456789[[#This Row],[Projected Premium]]*tblData2456789[[#This Row],[Probability of Sale]]</f>
        <v>0</v>
      </c>
    </row>
    <row r="44" spans="2:12" ht="16.2" x14ac:dyDescent="0.3">
      <c r="B44" s="18"/>
      <c r="C44" s="18"/>
      <c r="D44" s="18"/>
      <c r="E44" s="18"/>
      <c r="F44" s="18"/>
      <c r="G44" s="19"/>
      <c r="H44" s="20"/>
      <c r="I44" s="20"/>
      <c r="J44" s="53"/>
      <c r="K44" s="54" t="e">
        <f>DATE(#REF!,LOOKUP(tblData2456789[[#This Row],[Date last contacted]],{"April",4;"August",8;"December",12;"February",2;"January",1;"July",7;"June",6;"March",3;"May",5;"November",11;"October",10;"September",9}),1)</f>
        <v>#REF!</v>
      </c>
      <c r="L44" s="55">
        <f>tblData2456789[[#This Row],[Projected Premium]]*tblData2456789[[#This Row],[Probability of Sale]]</f>
        <v>0</v>
      </c>
    </row>
    <row r="45" spans="2:12" ht="32.4" x14ac:dyDescent="0.3">
      <c r="B45" s="18" t="s">
        <v>404</v>
      </c>
      <c r="C45" s="18" t="s">
        <v>405</v>
      </c>
      <c r="D45" s="18" t="s">
        <v>337</v>
      </c>
      <c r="E45" s="18" t="s">
        <v>53</v>
      </c>
      <c r="F45" s="18">
        <v>1500</v>
      </c>
      <c r="G45" s="19"/>
      <c r="H45" s="21">
        <v>43006</v>
      </c>
      <c r="I45" s="20" t="s">
        <v>406</v>
      </c>
      <c r="J45" s="53"/>
      <c r="K45" s="54" t="e">
        <f>DATE(#REF!,LOOKUP(tblData2456789[[#This Row],[Date last contacted]],{"April",4;"August",8;"December",12;"February",2;"January",1;"July",7;"June",6;"March",3;"May",5;"November",11;"October",10;"September",9}),1)</f>
        <v>#REF!</v>
      </c>
      <c r="L45" s="55">
        <f>tblData2456789[[#This Row],[Projected Premium]]*tblData2456789[[#This Row],[Probability of Sale]]</f>
        <v>0</v>
      </c>
    </row>
    <row r="46" spans="2:12" ht="16.2" x14ac:dyDescent="0.3">
      <c r="B46" s="18"/>
      <c r="C46" s="18"/>
      <c r="D46" s="18"/>
      <c r="E46" s="18"/>
      <c r="F46" s="18"/>
      <c r="G46" s="19"/>
      <c r="H46" s="20"/>
      <c r="I46" s="20"/>
      <c r="J46" s="53"/>
      <c r="K46" s="54" t="e">
        <f>DATE(#REF!,LOOKUP(tblData2456789[[#This Row],[Date last contacted]],{"April",4;"August",8;"December",12;"February",2;"January",1;"July",7;"June",6;"March",3;"May",5;"November",11;"October",10;"September",9}),1)</f>
        <v>#REF!</v>
      </c>
      <c r="L46" s="55">
        <f>tblData2456789[[#This Row],[Projected Premium]]*tblData2456789[[#This Row],[Probability of Sale]]</f>
        <v>0</v>
      </c>
    </row>
    <row r="47" spans="2:12" ht="16.2" x14ac:dyDescent="0.3">
      <c r="B47" s="18"/>
      <c r="C47" s="18"/>
      <c r="D47" s="18"/>
      <c r="E47" s="18"/>
      <c r="F47" s="18"/>
      <c r="G47" s="19"/>
      <c r="H47" s="20"/>
      <c r="I47" s="20"/>
      <c r="J47" s="53"/>
      <c r="K47" s="54" t="e">
        <f>DATE(#REF!,LOOKUP(tblData2456789[[#This Row],[Date last contacted]],{"April",4;"August",8;"December",12;"February",2;"January",1;"July",7;"June",6;"March",3;"May",5;"November",11;"October",10;"September",9}),1)</f>
        <v>#REF!</v>
      </c>
      <c r="L47" s="55">
        <f>tblData2456789[[#This Row],[Projected Premium]]*tblData2456789[[#This Row],[Probability of Sale]]</f>
        <v>0</v>
      </c>
    </row>
    <row r="48" spans="2:12" ht="16.2" x14ac:dyDescent="0.3">
      <c r="B48" s="113"/>
      <c r="C48" s="113"/>
      <c r="D48" s="113"/>
      <c r="E48" s="113"/>
      <c r="F48" s="113"/>
      <c r="G48" s="114"/>
      <c r="H48" s="115"/>
      <c r="I48" s="115"/>
      <c r="J48" s="116"/>
      <c r="K48" s="117" t="e">
        <f>DATE(#REF!,LOOKUP(tblData2456789[[#This Row],[Date last contacted]],{"April",4;"August",8;"December",12;"February",2;"January",1;"July",7;"June",6;"March",3;"May",5;"November",11;"October",10;"September",9}),1)</f>
        <v>#REF!</v>
      </c>
      <c r="L48" s="118">
        <f>tblData2456789[[#This Row],[Projected Premium]]*tblData2456789[[#This Row],[Probability of Sale]]</f>
        <v>0</v>
      </c>
    </row>
    <row r="49" spans="2:12" ht="16.2" x14ac:dyDescent="0.3">
      <c r="B49" s="136" t="s">
        <v>2</v>
      </c>
      <c r="C49" s="136"/>
      <c r="D49" s="136"/>
      <c r="E49" s="137"/>
      <c r="F49" s="137">
        <f>SUBTOTAL(109,tblData2456789[Projected Premium])</f>
        <v>386740</v>
      </c>
      <c r="G49" s="115"/>
      <c r="H49" s="136"/>
      <c r="I49" s="115"/>
      <c r="J49" s="136"/>
      <c r="K49" s="138"/>
      <c r="L49" s="138"/>
    </row>
    <row r="50" spans="2:12" ht="16.2" x14ac:dyDescent="0.3">
      <c r="B50" s="136"/>
      <c r="C50" s="136"/>
      <c r="D50" s="136"/>
      <c r="E50" s="136"/>
      <c r="F50" s="136"/>
      <c r="G50" s="115"/>
      <c r="H50" s="136"/>
      <c r="I50" s="115"/>
      <c r="J50" s="136"/>
      <c r="K50" s="136"/>
      <c r="L50"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7327-467B-47D9-AC35-D20FAA1328BC}">
  <sheetPr>
    <tabColor theme="4"/>
    <pageSetUpPr autoPageBreaks="0" fitToPage="1"/>
  </sheetPr>
  <dimension ref="B1:L50"/>
  <sheetViews>
    <sheetView showGridLines="0" topLeftCell="A25" workbookViewId="0">
      <selection activeCell="C60" sqref="C60"/>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112" t="s">
        <v>8</v>
      </c>
      <c r="K7" s="112" t="s">
        <v>3</v>
      </c>
      <c r="L7" s="112" t="s">
        <v>9</v>
      </c>
    </row>
    <row r="8" spans="2:12" ht="16.2" x14ac:dyDescent="0.3">
      <c r="B8" s="113"/>
      <c r="C8" s="113"/>
      <c r="D8" s="113"/>
      <c r="E8" s="113"/>
      <c r="F8" s="113"/>
      <c r="G8" s="114"/>
      <c r="H8" s="115"/>
      <c r="I8" s="115"/>
      <c r="J8" s="116"/>
      <c r="K8" s="117"/>
      <c r="L8" s="118"/>
    </row>
    <row r="9" spans="2:12" ht="16.2" x14ac:dyDescent="0.3">
      <c r="B9" s="113"/>
      <c r="C9" s="113"/>
      <c r="D9" s="113"/>
      <c r="E9" s="113"/>
      <c r="F9" s="113"/>
      <c r="G9" s="114"/>
      <c r="H9" s="115"/>
      <c r="I9" s="115"/>
      <c r="J9" s="116"/>
      <c r="K9" s="117" t="e">
        <f>DATE(#REF!,LOOKUP(tblData245678[[#This Row],[Date last contacted]],{"April",4;"August",8;"December",12;"February",2;"January",1;"July",7;"June",6;"March",3;"May",5;"November",11;"October",10;"September",9}),1)</f>
        <v>#REF!</v>
      </c>
      <c r="L9" s="118">
        <f>tblData245678[[#This Row],[Projected Premium]]*tblData245678[[#This Row],[Probability of Sale]]</f>
        <v>0</v>
      </c>
    </row>
    <row r="10" spans="2:12" s="126" customFormat="1" ht="32.4" x14ac:dyDescent="0.3">
      <c r="B10" s="119" t="s">
        <v>320</v>
      </c>
      <c r="C10" s="119" t="s">
        <v>277</v>
      </c>
      <c r="D10" s="119" t="s">
        <v>80</v>
      </c>
      <c r="E10" s="119" t="s">
        <v>20</v>
      </c>
      <c r="F10" s="119">
        <v>187000</v>
      </c>
      <c r="G10" s="120" t="s">
        <v>321</v>
      </c>
      <c r="H10" s="121">
        <v>42916</v>
      </c>
      <c r="I10" s="122"/>
      <c r="J10" s="123"/>
      <c r="K10" s="124"/>
      <c r="L10" s="125"/>
    </row>
    <row r="11" spans="2:12" ht="16.2" x14ac:dyDescent="0.3">
      <c r="B11" s="113"/>
      <c r="C11" s="113"/>
      <c r="D11" s="113"/>
      <c r="E11" s="113"/>
      <c r="F11" s="113"/>
      <c r="G11" s="114"/>
      <c r="H11" s="115"/>
      <c r="I11" s="115"/>
      <c r="J11" s="116"/>
      <c r="K11" s="117" t="e">
        <f>DATE(#REF!,LOOKUP(tblData245678[[#This Row],[Date last contacted]],{"April",4;"August",8;"December",12;"February",2;"January",1;"July",7;"June",6;"March",3;"May",5;"November",11;"October",10;"September",9}),1)</f>
        <v>#REF!</v>
      </c>
      <c r="L11" s="118">
        <f>tblData245678[[#This Row],[Projected Premium]]*tblData245678[[#This Row],[Probability of Sale]]</f>
        <v>0</v>
      </c>
    </row>
    <row r="12" spans="2:12" ht="16.2" x14ac:dyDescent="0.3">
      <c r="B12" s="113"/>
      <c r="C12" s="113"/>
      <c r="D12" s="113"/>
      <c r="E12" s="113"/>
      <c r="F12" s="113"/>
      <c r="G12" s="114"/>
      <c r="H12" s="115"/>
      <c r="I12" s="115"/>
      <c r="J12" s="116"/>
      <c r="K12" s="117" t="e">
        <f>DATE(#REF!,LOOKUP(tblData245678[[#This Row],[Date last contacted]],{"April",4;"August",8;"December",12;"February",2;"January",1;"July",7;"June",6;"March",3;"May",5;"November",11;"October",10;"September",9}),1)</f>
        <v>#REF!</v>
      </c>
      <c r="L12" s="118">
        <f>tblData245678[[#This Row],[Projected Premium]]*tblData245678[[#This Row],[Probability of Sale]]</f>
        <v>0</v>
      </c>
    </row>
    <row r="13" spans="2:12" s="49" customFormat="1" ht="32.4" x14ac:dyDescent="0.3">
      <c r="B13" s="42" t="s">
        <v>392</v>
      </c>
      <c r="C13" s="42" t="s">
        <v>250</v>
      </c>
      <c r="D13" s="42" t="s">
        <v>80</v>
      </c>
      <c r="E13" s="42" t="s">
        <v>24</v>
      </c>
      <c r="F13" s="42">
        <v>12800</v>
      </c>
      <c r="G13" s="43" t="s">
        <v>199</v>
      </c>
      <c r="H13" s="60">
        <v>43005</v>
      </c>
      <c r="I13" s="45" t="s">
        <v>196</v>
      </c>
      <c r="J13" s="61"/>
      <c r="K13" s="62" t="e">
        <f>DATE(#REF!,LOOKUP(tblData245678[[#This Row],[Date last contacted]],{"April",4;"August",8;"December",12;"February",2;"January",1;"July",7;"June",6;"March",3;"May",5;"November",11;"October",10;"September",9}),1)</f>
        <v>#REF!</v>
      </c>
      <c r="L13" s="63">
        <f>tblData245678[[#This Row],[Projected Premium]]*tblData245678[[#This Row],[Probability of Sale]]</f>
        <v>0</v>
      </c>
    </row>
    <row r="14" spans="2:12" ht="16.2" x14ac:dyDescent="0.3">
      <c r="B14" s="113"/>
      <c r="C14" s="113"/>
      <c r="D14" s="113"/>
      <c r="E14" s="113"/>
      <c r="F14" s="113"/>
      <c r="G14" s="114"/>
      <c r="H14" s="115"/>
      <c r="I14" s="115"/>
      <c r="J14" s="116"/>
      <c r="K14" s="117" t="e">
        <f>DATE(#REF!,LOOKUP(tblData245678[[#This Row],[Date last contacted]],{"April",4;"August",8;"December",12;"February",2;"January",1;"July",7;"June",6;"March",3;"May",5;"November",11;"October",10;"September",9}),1)</f>
        <v>#REF!</v>
      </c>
      <c r="L14" s="118">
        <f>tblData245678[[#This Row],[Projected Premium]]*tblData245678[[#This Row],[Probability of Sale]]</f>
        <v>0</v>
      </c>
    </row>
    <row r="15" spans="2:12" ht="16.2" x14ac:dyDescent="0.3">
      <c r="B15" s="113"/>
      <c r="C15" s="113"/>
      <c r="D15" s="113"/>
      <c r="E15" s="113"/>
      <c r="F15" s="113"/>
      <c r="G15" s="114"/>
      <c r="H15" s="115"/>
      <c r="I15" s="115"/>
      <c r="J15" s="116"/>
      <c r="K15" s="117"/>
      <c r="L15" s="118"/>
    </row>
    <row r="16" spans="2:12" ht="16.2" x14ac:dyDescent="0.3">
      <c r="B16" s="113" t="s">
        <v>134</v>
      </c>
      <c r="C16" s="113" t="s">
        <v>135</v>
      </c>
      <c r="D16" s="113" t="s">
        <v>80</v>
      </c>
      <c r="E16" s="113" t="s">
        <v>323</v>
      </c>
      <c r="F16" s="113">
        <v>12500</v>
      </c>
      <c r="G16" s="114"/>
      <c r="H16" s="115"/>
      <c r="I16" s="115"/>
      <c r="J16" s="116"/>
      <c r="K16" s="117" t="e">
        <f>DATE(#REF!,LOOKUP(tblData245678[[#This Row],[Date last contacted]],{"April",4;"August",8;"December",12;"February",2;"January",1;"July",7;"June",6;"March",3;"May",5;"November",11;"October",10;"September",9}),1)</f>
        <v>#REF!</v>
      </c>
      <c r="L16" s="118">
        <f>tblData245678[[#This Row],[Projected Premium]]*tblData245678[[#This Row],[Probability of Sale]]</f>
        <v>0</v>
      </c>
    </row>
    <row r="17" spans="2:12" ht="18.600000000000001" customHeight="1" x14ac:dyDescent="0.3">
      <c r="B17" s="113"/>
      <c r="C17" s="113"/>
      <c r="D17" s="113"/>
      <c r="E17" s="113"/>
      <c r="F17" s="113"/>
      <c r="G17" s="114"/>
      <c r="H17" s="115"/>
      <c r="I17" s="115"/>
      <c r="J17" s="116"/>
      <c r="K17" s="117" t="e">
        <f>DATE(#REF!,LOOKUP(tblData245678[[#This Row],[Date last contacted]],{"April",4;"August",8;"December",12;"February",2;"January",1;"July",7;"June",6;"March",3;"May",5;"November",11;"October",10;"September",9}),1)</f>
        <v>#REF!</v>
      </c>
      <c r="L17" s="118">
        <f>tblData245678[[#This Row],[Projected Premium]]*tblData245678[[#This Row],[Probability of Sale]]</f>
        <v>0</v>
      </c>
    </row>
    <row r="18" spans="2:12" ht="24" customHeight="1" x14ac:dyDescent="0.3">
      <c r="B18" s="113"/>
      <c r="C18" s="113"/>
      <c r="D18" s="113"/>
      <c r="E18" s="113"/>
      <c r="F18" s="113"/>
      <c r="G18" s="114"/>
      <c r="H18" s="115"/>
      <c r="I18" s="115"/>
      <c r="J18" s="116"/>
      <c r="K18" s="117" t="e">
        <f>DATE(#REF!,LOOKUP(tblData245678[[#This Row],[Date last contacted]],{"April",4;"August",8;"December",12;"February",2;"January",1;"July",7;"June",6;"March",3;"May",5;"November",11;"October",10;"September",9}),1)</f>
        <v>#REF!</v>
      </c>
      <c r="L18" s="118">
        <f>tblData245678[[#This Row],[Projected Premium]]*tblData245678[[#This Row],[Probability of Sale]]</f>
        <v>0</v>
      </c>
    </row>
    <row r="19" spans="2:12" s="49" customFormat="1" ht="24" customHeight="1" x14ac:dyDescent="0.3">
      <c r="B19" s="42" t="s">
        <v>343</v>
      </c>
      <c r="C19" s="42" t="s">
        <v>315</v>
      </c>
      <c r="D19" s="42" t="s">
        <v>80</v>
      </c>
      <c r="E19" s="42" t="s">
        <v>20</v>
      </c>
      <c r="F19" s="42">
        <v>2400</v>
      </c>
      <c r="G19" s="43" t="s">
        <v>118</v>
      </c>
      <c r="H19" s="60">
        <v>42970</v>
      </c>
      <c r="I19" s="45" t="s">
        <v>118</v>
      </c>
      <c r="J19" s="61"/>
      <c r="K19" s="62" t="e">
        <f>DATE(#REF!,LOOKUP(tblData245678[[#This Row],[Date last contacted]],{"April",4;"August",8;"December",12;"February",2;"January",1;"July",7;"June",6;"March",3;"May",5;"November",11;"October",10;"September",9}),1)</f>
        <v>#REF!</v>
      </c>
      <c r="L19" s="63">
        <f>tblData245678[[#This Row],[Projected Premium]]*tblData245678[[#This Row],[Probability of Sale]]</f>
        <v>0</v>
      </c>
    </row>
    <row r="20" spans="2:12" ht="24" customHeight="1" x14ac:dyDescent="0.3">
      <c r="B20" s="113"/>
      <c r="C20" s="113"/>
      <c r="D20" s="113"/>
      <c r="E20" s="113"/>
      <c r="F20" s="113"/>
      <c r="G20" s="114"/>
      <c r="H20" s="115"/>
      <c r="I20" s="115"/>
      <c r="J20" s="116"/>
      <c r="K20" s="117" t="e">
        <f>DATE(#REF!,LOOKUP(tblData245678[[#This Row],[Date last contacted]],{"April",4;"August",8;"December",12;"February",2;"January",1;"July",7;"June",6;"March",3;"May",5;"November",11;"October",10;"September",9}),1)</f>
        <v>#REF!</v>
      </c>
      <c r="L20" s="118">
        <f>tblData245678[[#This Row],[Projected Premium]]*tblData245678[[#This Row],[Probability of Sale]]</f>
        <v>0</v>
      </c>
    </row>
    <row r="21" spans="2:12" ht="24" customHeight="1" x14ac:dyDescent="0.3">
      <c r="B21" s="113" t="s">
        <v>339</v>
      </c>
      <c r="C21" s="113" t="s">
        <v>340</v>
      </c>
      <c r="D21" s="113" t="s">
        <v>80</v>
      </c>
      <c r="E21" s="113" t="s">
        <v>345</v>
      </c>
      <c r="F21" s="113">
        <v>38000</v>
      </c>
      <c r="G21" s="114" t="s">
        <v>344</v>
      </c>
      <c r="H21" s="127">
        <v>42948</v>
      </c>
      <c r="I21" s="115" t="s">
        <v>342</v>
      </c>
      <c r="J21" s="116"/>
      <c r="K21" s="117" t="e">
        <f>DATE(#REF!,LOOKUP(tblData245678[[#This Row],[Date last contacted]],{"April",4;"August",8;"December",12;"February",2;"January",1;"July",7;"June",6;"March",3;"May",5;"November",11;"October",10;"September",9}),1)</f>
        <v>#REF!</v>
      </c>
      <c r="L21" s="118">
        <f>tblData245678[[#This Row],[Projected Premium]]*tblData245678[[#This Row],[Probability of Sale]]</f>
        <v>0</v>
      </c>
    </row>
    <row r="22" spans="2:12" ht="16.2" x14ac:dyDescent="0.3">
      <c r="B22" s="18"/>
      <c r="C22" s="18"/>
      <c r="D22" s="18"/>
      <c r="E22" s="18"/>
      <c r="F22" s="18"/>
      <c r="G22" s="19"/>
      <c r="H22" s="20"/>
      <c r="I22" s="20"/>
      <c r="J22" s="53"/>
      <c r="K22" s="54" t="e">
        <f>DATE(#REF!,LOOKUP(tblData245678[[#This Row],[Date last contacted]],{"April",4;"August",8;"December",12;"February",2;"January",1;"July",7;"June",6;"March",3;"May",5;"November",11;"October",10;"September",9}),1)</f>
        <v>#REF!</v>
      </c>
      <c r="L22" s="55">
        <f>tblData245678[[#This Row],[Projected Premium]]*tblData245678[[#This Row],[Probability of Sale]]</f>
        <v>0</v>
      </c>
    </row>
    <row r="23" spans="2:12" s="49" customFormat="1" ht="16.2" x14ac:dyDescent="0.3">
      <c r="B23" s="42" t="s">
        <v>368</v>
      </c>
      <c r="C23" s="42" t="s">
        <v>369</v>
      </c>
      <c r="D23" s="42" t="s">
        <v>12</v>
      </c>
      <c r="E23" s="42" t="s">
        <v>370</v>
      </c>
      <c r="F23" s="42">
        <v>6700</v>
      </c>
      <c r="G23" s="43"/>
      <c r="H23" s="60">
        <v>43003</v>
      </c>
      <c r="I23" s="45" t="s">
        <v>391</v>
      </c>
      <c r="J23" s="61"/>
      <c r="K23" s="62" t="e">
        <f>DATE(#REF!,LOOKUP(tblData245678[[#This Row],[Date last contacted]],{"April",4;"August",8;"December",12;"February",2;"January",1;"July",7;"June",6;"March",3;"May",5;"November",11;"October",10;"September",9}),1)</f>
        <v>#REF!</v>
      </c>
      <c r="L23" s="63">
        <f>tblData245678[[#This Row],[Projected Premium]]*tblData245678[[#This Row],[Probability of Sale]]</f>
        <v>0</v>
      </c>
    </row>
    <row r="24" spans="2:12" ht="16.2" x14ac:dyDescent="0.3">
      <c r="B24" s="18"/>
      <c r="C24" s="18"/>
      <c r="D24" s="18"/>
      <c r="E24" s="18"/>
      <c r="F24" s="18"/>
      <c r="G24" s="19"/>
      <c r="H24" s="20"/>
      <c r="I24" s="20"/>
      <c r="J24" s="53"/>
      <c r="K24" s="54" t="e">
        <f>DATE(#REF!,LOOKUP(tblData245678[[#This Row],[Date last contacted]],{"April",4;"August",8;"December",12;"February",2;"January",1;"July",7;"June",6;"March",3;"May",5;"November",11;"October",10;"September",9}),1)</f>
        <v>#REF!</v>
      </c>
      <c r="L24" s="55">
        <f>tblData245678[[#This Row],[Projected Premium]]*tblData245678[[#This Row],[Probability of Sale]]</f>
        <v>0</v>
      </c>
    </row>
    <row r="25" spans="2:12" ht="16.2" x14ac:dyDescent="0.3">
      <c r="B25" s="18" t="s">
        <v>371</v>
      </c>
      <c r="C25" s="18" t="s">
        <v>336</v>
      </c>
      <c r="D25" s="18" t="s">
        <v>337</v>
      </c>
      <c r="E25" s="18" t="s">
        <v>338</v>
      </c>
      <c r="F25" s="18">
        <v>6200</v>
      </c>
      <c r="G25" s="19"/>
      <c r="H25" s="21">
        <v>42993</v>
      </c>
      <c r="I25" s="20" t="s">
        <v>372</v>
      </c>
      <c r="J25" s="53"/>
      <c r="K25" s="54" t="e">
        <f>DATE(#REF!,LOOKUP(tblData245678[[#This Row],[Date last contacted]],{"April",4;"August",8;"December",12;"February",2;"January",1;"July",7;"June",6;"March",3;"May",5;"November",11;"October",10;"September",9}),1)</f>
        <v>#REF!</v>
      </c>
      <c r="L25" s="55">
        <f>tblData245678[[#This Row],[Projected Premium]]*tblData245678[[#This Row],[Probability of Sale]]</f>
        <v>0</v>
      </c>
    </row>
    <row r="26" spans="2:12" ht="16.2" x14ac:dyDescent="0.3">
      <c r="B26" s="18"/>
      <c r="C26" s="18"/>
      <c r="D26" s="18"/>
      <c r="E26" s="18"/>
      <c r="F26" s="18"/>
      <c r="G26" s="19"/>
      <c r="H26" s="20"/>
      <c r="I26" s="20"/>
      <c r="J26" s="53"/>
      <c r="K26" s="54" t="e">
        <f>DATE(#REF!,LOOKUP(tblData245678[[#This Row],[Date last contacted]],{"April",4;"August",8;"December",12;"February",2;"January",1;"July",7;"June",6;"March",3;"May",5;"November",11;"October",10;"September",9}),1)</f>
        <v>#REF!</v>
      </c>
      <c r="L26" s="55">
        <f>tblData245678[[#This Row],[Projected Premium]]*tblData245678[[#This Row],[Probability of Sale]]</f>
        <v>0</v>
      </c>
    </row>
    <row r="27" spans="2:12" ht="32.4" x14ac:dyDescent="0.3">
      <c r="B27" s="18" t="s">
        <v>355</v>
      </c>
      <c r="C27" s="18" t="s">
        <v>373</v>
      </c>
      <c r="D27" s="18" t="s">
        <v>357</v>
      </c>
      <c r="E27" s="18" t="s">
        <v>47</v>
      </c>
      <c r="F27" s="18">
        <v>60000</v>
      </c>
      <c r="G27" s="19"/>
      <c r="H27" s="21">
        <v>42998</v>
      </c>
      <c r="I27" s="20" t="s">
        <v>374</v>
      </c>
      <c r="J27" s="53"/>
      <c r="K27" s="54" t="e">
        <f>DATE(#REF!,LOOKUP(tblData245678[[#This Row],[Date last contacted]],{"April",4;"August",8;"December",12;"February",2;"January",1;"July",7;"June",6;"March",3;"May",5;"November",11;"October",10;"September",9}),1)</f>
        <v>#REF!</v>
      </c>
      <c r="L27" s="55">
        <f>tblData245678[[#This Row],[Projected Premium]]*tblData245678[[#This Row],[Probability of Sale]]</f>
        <v>0</v>
      </c>
    </row>
    <row r="28" spans="2:12" ht="16.2" x14ac:dyDescent="0.3">
      <c r="B28" s="18"/>
      <c r="C28" s="18"/>
      <c r="D28" s="18"/>
      <c r="E28" s="18"/>
      <c r="F28" s="18"/>
      <c r="G28" s="19"/>
      <c r="H28" s="20"/>
      <c r="I28" s="20"/>
      <c r="J28" s="53"/>
      <c r="K28" s="54" t="e">
        <f>DATE(#REF!,LOOKUP(tblData245678[[#This Row],[Date last contacted]],{"April",4;"August",8;"December",12;"February",2;"January",1;"July",7;"June",6;"March",3;"May",5;"November",11;"October",10;"September",9}),1)</f>
        <v>#REF!</v>
      </c>
      <c r="L28" s="55">
        <f>tblData245678[[#This Row],[Projected Premium]]*tblData245678[[#This Row],[Probability of Sale]]</f>
        <v>0</v>
      </c>
    </row>
    <row r="29" spans="2:12" ht="32.4" x14ac:dyDescent="0.3">
      <c r="B29" s="18" t="s">
        <v>375</v>
      </c>
      <c r="C29" s="18" t="s">
        <v>375</v>
      </c>
      <c r="D29" s="18" t="s">
        <v>12</v>
      </c>
      <c r="E29" s="18" t="s">
        <v>110</v>
      </c>
      <c r="F29" s="18">
        <v>2000</v>
      </c>
      <c r="G29" s="19"/>
      <c r="H29" s="21">
        <v>42997</v>
      </c>
      <c r="I29" s="20" t="s">
        <v>376</v>
      </c>
      <c r="J29" s="53"/>
      <c r="K29" s="54" t="e">
        <f>DATE(#REF!,LOOKUP(tblData245678[[#This Row],[Date last contacted]],{"April",4;"August",8;"December",12;"February",2;"January",1;"July",7;"June",6;"March",3;"May",5;"November",11;"October",10;"September",9}),1)</f>
        <v>#REF!</v>
      </c>
      <c r="L29" s="55">
        <f>tblData245678[[#This Row],[Projected Premium]]*tblData245678[[#This Row],[Probability of Sale]]</f>
        <v>0</v>
      </c>
    </row>
    <row r="30" spans="2:12" ht="16.2" x14ac:dyDescent="0.3">
      <c r="B30" s="18"/>
      <c r="C30" s="18"/>
      <c r="D30" s="18"/>
      <c r="E30" s="18"/>
      <c r="F30" s="18"/>
      <c r="G30" s="19"/>
      <c r="H30" s="20"/>
      <c r="I30" s="20"/>
      <c r="J30" s="53"/>
      <c r="K30" s="54" t="e">
        <f>DATE(#REF!,LOOKUP(tblData245678[[#This Row],[Date last contacted]],{"April",4;"August",8;"December",12;"February",2;"January",1;"July",7;"June",6;"March",3;"May",5;"November",11;"October",10;"September",9}),1)</f>
        <v>#REF!</v>
      </c>
      <c r="L30" s="55">
        <f>tblData245678[[#This Row],[Projected Premium]]*tblData245678[[#This Row],[Probability of Sale]]</f>
        <v>0</v>
      </c>
    </row>
    <row r="31" spans="2:12" s="22" customFormat="1" ht="48.6" x14ac:dyDescent="0.3">
      <c r="B31" s="24" t="s">
        <v>377</v>
      </c>
      <c r="C31" s="24" t="s">
        <v>378</v>
      </c>
      <c r="D31" s="24" t="s">
        <v>98</v>
      </c>
      <c r="E31" s="24" t="s">
        <v>84</v>
      </c>
      <c r="F31" s="24">
        <v>4840</v>
      </c>
      <c r="G31" s="25"/>
      <c r="H31" s="27">
        <v>42999</v>
      </c>
      <c r="I31" s="31" t="s">
        <v>379</v>
      </c>
      <c r="J31" s="65"/>
      <c r="K31" s="66" t="e">
        <f>DATE(#REF!,LOOKUP(tblData245678[[#This Row],[Date last contacted]],{"April",4;"August",8;"December",12;"February",2;"January",1;"July",7;"June",6;"March",3;"May",5;"November",11;"October",10;"September",9}),1)</f>
        <v>#REF!</v>
      </c>
      <c r="L31" s="67">
        <f>tblData245678[[#This Row],[Projected Premium]]*tblData245678[[#This Row],[Probability of Sale]]</f>
        <v>0</v>
      </c>
    </row>
    <row r="32" spans="2:12" ht="16.2" x14ac:dyDescent="0.3">
      <c r="B32" s="18"/>
      <c r="C32" s="18"/>
      <c r="D32" s="18"/>
      <c r="E32" s="18"/>
      <c r="F32" s="18"/>
      <c r="G32" s="19"/>
      <c r="H32" s="20"/>
      <c r="I32" s="20"/>
      <c r="J32" s="53"/>
      <c r="K32" s="54" t="e">
        <f>DATE(#REF!,LOOKUP(tblData245678[[#This Row],[Date last contacted]],{"April",4;"August",8;"December",12;"February",2;"January",1;"July",7;"June",6;"March",3;"May",5;"November",11;"October",10;"September",9}),1)</f>
        <v>#REF!</v>
      </c>
      <c r="L32" s="55">
        <f>tblData245678[[#This Row],[Projected Premium]]*tblData245678[[#This Row],[Probability of Sale]]</f>
        <v>0</v>
      </c>
    </row>
    <row r="33" spans="2:12" ht="32.4" x14ac:dyDescent="0.3">
      <c r="B33" s="18" t="s">
        <v>380</v>
      </c>
      <c r="C33" s="18" t="s">
        <v>381</v>
      </c>
      <c r="D33" s="18" t="s">
        <v>12</v>
      </c>
      <c r="E33" s="18" t="s">
        <v>103</v>
      </c>
      <c r="F33" s="18">
        <v>11000</v>
      </c>
      <c r="G33" s="19"/>
      <c r="H33" s="21">
        <v>42999</v>
      </c>
      <c r="I33" s="20" t="s">
        <v>382</v>
      </c>
      <c r="J33" s="53"/>
      <c r="K33" s="54" t="e">
        <f>DATE(#REF!,LOOKUP(tblData245678[[#This Row],[Date last contacted]],{"April",4;"August",8;"December",12;"February",2;"January",1;"July",7;"June",6;"March",3;"May",5;"November",11;"October",10;"September",9}),1)</f>
        <v>#REF!</v>
      </c>
      <c r="L33" s="55">
        <f>tblData245678[[#This Row],[Projected Premium]]*tblData245678[[#This Row],[Probability of Sale]]</f>
        <v>0</v>
      </c>
    </row>
    <row r="34" spans="2:12" ht="16.2" x14ac:dyDescent="0.3">
      <c r="B34" s="18"/>
      <c r="C34" s="18"/>
      <c r="D34" s="18"/>
      <c r="E34" s="18"/>
      <c r="F34" s="18"/>
      <c r="G34" s="19"/>
      <c r="H34" s="20"/>
      <c r="I34" s="20"/>
      <c r="J34" s="53"/>
      <c r="K34" s="54" t="e">
        <f>DATE(#REF!,LOOKUP(tblData245678[[#This Row],[Date last contacted]],{"April",4;"August",8;"December",12;"February",2;"January",1;"July",7;"June",6;"March",3;"May",5;"November",11;"October",10;"September",9}),1)</f>
        <v>#REF!</v>
      </c>
      <c r="L34" s="55">
        <f>tblData245678[[#This Row],[Projected Premium]]*tblData245678[[#This Row],[Probability of Sale]]</f>
        <v>0</v>
      </c>
    </row>
    <row r="35" spans="2:12" ht="32.4" x14ac:dyDescent="0.3">
      <c r="B35" s="18" t="s">
        <v>383</v>
      </c>
      <c r="C35" s="18" t="s">
        <v>384</v>
      </c>
      <c r="D35" s="18" t="s">
        <v>385</v>
      </c>
      <c r="E35" s="18" t="s">
        <v>386</v>
      </c>
      <c r="F35" s="18">
        <v>2500</v>
      </c>
      <c r="G35" s="19"/>
      <c r="H35" s="21">
        <v>43005</v>
      </c>
      <c r="I35" s="20" t="s">
        <v>387</v>
      </c>
      <c r="J35" s="53"/>
      <c r="K35" s="54" t="e">
        <f>DATE(#REF!,LOOKUP(tblData245678[[#This Row],[Date last contacted]],{"April",4;"August",8;"December",12;"February",2;"January",1;"July",7;"June",6;"March",3;"May",5;"November",11;"October",10;"September",9}),1)</f>
        <v>#REF!</v>
      </c>
      <c r="L35" s="55">
        <f>tblData245678[[#This Row],[Projected Premium]]*tblData245678[[#This Row],[Probability of Sale]]</f>
        <v>0</v>
      </c>
    </row>
    <row r="36" spans="2:12" ht="16.2" x14ac:dyDescent="0.3">
      <c r="B36" s="18"/>
      <c r="C36" s="18"/>
      <c r="D36" s="18"/>
      <c r="E36" s="18"/>
      <c r="F36" s="18"/>
      <c r="G36" s="19"/>
      <c r="H36" s="20"/>
      <c r="I36" s="20"/>
      <c r="J36" s="53"/>
      <c r="K36" s="54" t="e">
        <f>DATE(#REF!,LOOKUP(tblData245678[[#This Row],[Date last contacted]],{"April",4;"August",8;"December",12;"February",2;"January",1;"July",7;"June",6;"March",3;"May",5;"November",11;"October",10;"September",9}),1)</f>
        <v>#REF!</v>
      </c>
      <c r="L36" s="55">
        <f>tblData245678[[#This Row],[Projected Premium]]*tblData245678[[#This Row],[Probability of Sale]]</f>
        <v>0</v>
      </c>
    </row>
    <row r="37" spans="2:12" ht="32.4" x14ac:dyDescent="0.3">
      <c r="B37" s="18" t="s">
        <v>388</v>
      </c>
      <c r="C37" s="18" t="s">
        <v>389</v>
      </c>
      <c r="D37" s="18" t="s">
        <v>385</v>
      </c>
      <c r="E37" s="18" t="s">
        <v>390</v>
      </c>
      <c r="F37" s="18">
        <v>1800</v>
      </c>
      <c r="G37" s="19"/>
      <c r="H37" s="21">
        <v>43005</v>
      </c>
      <c r="I37" s="20" t="s">
        <v>363</v>
      </c>
      <c r="J37" s="53"/>
      <c r="K37" s="54" t="e">
        <f>DATE(#REF!,LOOKUP(tblData245678[[#This Row],[Date last contacted]],{"April",4;"August",8;"December",12;"February",2;"January",1;"July",7;"June",6;"March",3;"May",5;"November",11;"October",10;"September",9}),1)</f>
        <v>#REF!</v>
      </c>
      <c r="L37" s="55">
        <f>tblData245678[[#This Row],[Projected Premium]]*tblData245678[[#This Row],[Probability of Sale]]</f>
        <v>0</v>
      </c>
    </row>
    <row r="38" spans="2:12" ht="16.2" x14ac:dyDescent="0.3">
      <c r="B38" s="18"/>
      <c r="C38" s="18"/>
      <c r="D38" s="18"/>
      <c r="E38" s="18"/>
      <c r="F38" s="18"/>
      <c r="G38" s="19"/>
      <c r="H38" s="20"/>
      <c r="I38" s="20"/>
      <c r="J38" s="53"/>
      <c r="K38" s="54" t="e">
        <f>DATE(#REF!,LOOKUP(tblData245678[[#This Row],[Date last contacted]],{"April",4;"August",8;"December",12;"February",2;"January",1;"July",7;"June",6;"March",3;"May",5;"November",11;"October",10;"September",9}),1)</f>
        <v>#REF!</v>
      </c>
      <c r="L38" s="55">
        <f>tblData245678[[#This Row],[Projected Premium]]*tblData245678[[#This Row],[Probability of Sale]]</f>
        <v>0</v>
      </c>
    </row>
    <row r="39" spans="2:12" s="49" customFormat="1" ht="16.2" x14ac:dyDescent="0.3">
      <c r="B39" s="42" t="s">
        <v>393</v>
      </c>
      <c r="C39" s="42" t="s">
        <v>394</v>
      </c>
      <c r="D39" s="42" t="s">
        <v>395</v>
      </c>
      <c r="E39" s="42" t="s">
        <v>396</v>
      </c>
      <c r="F39" s="42">
        <v>2500</v>
      </c>
      <c r="G39" s="43"/>
      <c r="H39" s="60">
        <v>43005</v>
      </c>
      <c r="I39" s="45" t="s">
        <v>397</v>
      </c>
      <c r="J39" s="61"/>
      <c r="K39" s="62" t="e">
        <f>DATE(#REF!,LOOKUP(tblData245678[[#This Row],[Date last contacted]],{"April",4;"August",8;"December",12;"February",2;"January",1;"July",7;"June",6;"March",3;"May",5;"November",11;"October",10;"September",9}),1)</f>
        <v>#REF!</v>
      </c>
      <c r="L39" s="63">
        <f>tblData245678[[#This Row],[Projected Premium]]*tblData245678[[#This Row],[Probability of Sale]]</f>
        <v>0</v>
      </c>
    </row>
    <row r="40" spans="2:12" ht="16.2" x14ac:dyDescent="0.3">
      <c r="B40" s="18"/>
      <c r="C40" s="18"/>
      <c r="D40" s="18"/>
      <c r="E40" s="18"/>
      <c r="F40" s="18"/>
      <c r="G40" s="19"/>
      <c r="H40" s="20"/>
      <c r="I40" s="20"/>
      <c r="J40" s="53"/>
      <c r="K40" s="54" t="e">
        <f>DATE(#REF!,LOOKUP(tblData245678[[#This Row],[Date last contacted]],{"April",4;"August",8;"December",12;"February",2;"January",1;"July",7;"June",6;"March",3;"May",5;"November",11;"October",10;"September",9}),1)</f>
        <v>#REF!</v>
      </c>
      <c r="L40" s="55">
        <f>tblData245678[[#This Row],[Projected Premium]]*tblData245678[[#This Row],[Probability of Sale]]</f>
        <v>0</v>
      </c>
    </row>
    <row r="41" spans="2:12" ht="48.6" x14ac:dyDescent="0.3">
      <c r="B41" s="18" t="s">
        <v>355</v>
      </c>
      <c r="C41" s="18" t="s">
        <v>398</v>
      </c>
      <c r="D41" s="18" t="s">
        <v>395</v>
      </c>
      <c r="E41" s="18" t="s">
        <v>399</v>
      </c>
      <c r="F41" s="18">
        <v>20000</v>
      </c>
      <c r="G41" s="19"/>
      <c r="H41" s="21">
        <v>43006</v>
      </c>
      <c r="I41" s="20" t="s">
        <v>400</v>
      </c>
      <c r="J41" s="53"/>
      <c r="K41" s="54" t="e">
        <f>DATE(#REF!,LOOKUP(tblData245678[[#This Row],[Date last contacted]],{"April",4;"August",8;"December",12;"February",2;"January",1;"July",7;"June",6;"March",3;"May",5;"November",11;"October",10;"September",9}),1)</f>
        <v>#REF!</v>
      </c>
      <c r="L41" s="55">
        <f>tblData245678[[#This Row],[Projected Premium]]*tblData245678[[#This Row],[Probability of Sale]]</f>
        <v>0</v>
      </c>
    </row>
    <row r="42" spans="2:12" ht="16.2" x14ac:dyDescent="0.3">
      <c r="B42" s="18"/>
      <c r="C42" s="18"/>
      <c r="D42" s="18"/>
      <c r="E42" s="18"/>
      <c r="F42" s="18"/>
      <c r="G42" s="19"/>
      <c r="H42" s="20"/>
      <c r="I42" s="20"/>
      <c r="J42" s="53"/>
      <c r="K42" s="54" t="e">
        <f>DATE(#REF!,LOOKUP(tblData245678[[#This Row],[Date last contacted]],{"April",4;"August",8;"December",12;"February",2;"January",1;"July",7;"June",6;"March",3;"May",5;"November",11;"October",10;"September",9}),1)</f>
        <v>#REF!</v>
      </c>
      <c r="L42" s="55">
        <f>tblData245678[[#This Row],[Projected Premium]]*tblData245678[[#This Row],[Probability of Sale]]</f>
        <v>0</v>
      </c>
    </row>
    <row r="43" spans="2:12" ht="32.4" x14ac:dyDescent="0.3">
      <c r="B43" s="18" t="s">
        <v>401</v>
      </c>
      <c r="C43" s="18" t="s">
        <v>402</v>
      </c>
      <c r="D43" s="18" t="s">
        <v>80</v>
      </c>
      <c r="E43" s="18" t="s">
        <v>81</v>
      </c>
      <c r="F43" s="18">
        <v>15000</v>
      </c>
      <c r="G43" s="19"/>
      <c r="H43" s="21">
        <v>43006</v>
      </c>
      <c r="I43" s="20" t="s">
        <v>403</v>
      </c>
      <c r="J43" s="53"/>
      <c r="K43" s="54" t="e">
        <f>DATE(#REF!,LOOKUP(tblData245678[[#This Row],[Date last contacted]],{"April",4;"August",8;"December",12;"February",2;"January",1;"July",7;"June",6;"March",3;"May",5;"November",11;"October",10;"September",9}),1)</f>
        <v>#REF!</v>
      </c>
      <c r="L43" s="55">
        <f>tblData245678[[#This Row],[Projected Premium]]*tblData245678[[#This Row],[Probability of Sale]]</f>
        <v>0</v>
      </c>
    </row>
    <row r="44" spans="2:12" ht="16.2" x14ac:dyDescent="0.3">
      <c r="B44" s="18"/>
      <c r="C44" s="18"/>
      <c r="D44" s="18"/>
      <c r="E44" s="18"/>
      <c r="F44" s="18"/>
      <c r="G44" s="19"/>
      <c r="H44" s="20"/>
      <c r="I44" s="20"/>
      <c r="J44" s="53"/>
      <c r="K44" s="54" t="e">
        <f>DATE(#REF!,LOOKUP(tblData245678[[#This Row],[Date last contacted]],{"April",4;"August",8;"December",12;"February",2;"January",1;"July",7;"June",6;"March",3;"May",5;"November",11;"October",10;"September",9}),1)</f>
        <v>#REF!</v>
      </c>
      <c r="L44" s="55">
        <f>tblData245678[[#This Row],[Projected Premium]]*tblData245678[[#This Row],[Probability of Sale]]</f>
        <v>0</v>
      </c>
    </row>
    <row r="45" spans="2:12" ht="32.4" x14ac:dyDescent="0.3">
      <c r="B45" s="18" t="s">
        <v>404</v>
      </c>
      <c r="C45" s="18" t="s">
        <v>405</v>
      </c>
      <c r="D45" s="18" t="s">
        <v>337</v>
      </c>
      <c r="E45" s="18" t="s">
        <v>53</v>
      </c>
      <c r="F45" s="18">
        <v>1500</v>
      </c>
      <c r="G45" s="19"/>
      <c r="H45" s="21">
        <v>43006</v>
      </c>
      <c r="I45" s="20" t="s">
        <v>406</v>
      </c>
      <c r="J45" s="53"/>
      <c r="K45" s="54" t="e">
        <f>DATE(#REF!,LOOKUP(tblData245678[[#This Row],[Date last contacted]],{"April",4;"August",8;"December",12;"February",2;"January",1;"July",7;"June",6;"March",3;"May",5;"November",11;"October",10;"September",9}),1)</f>
        <v>#REF!</v>
      </c>
      <c r="L45" s="55">
        <f>tblData245678[[#This Row],[Projected Premium]]*tblData245678[[#This Row],[Probability of Sale]]</f>
        <v>0</v>
      </c>
    </row>
    <row r="46" spans="2:12" ht="16.2" x14ac:dyDescent="0.3">
      <c r="B46" s="18"/>
      <c r="C46" s="18"/>
      <c r="D46" s="18"/>
      <c r="E46" s="18"/>
      <c r="F46" s="18"/>
      <c r="G46" s="19"/>
      <c r="H46" s="20"/>
      <c r="I46" s="20"/>
      <c r="J46" s="53"/>
      <c r="K46" s="54" t="e">
        <f>DATE(#REF!,LOOKUP(tblData245678[[#This Row],[Date last contacted]],{"April",4;"August",8;"December",12;"February",2;"January",1;"July",7;"June",6;"March",3;"May",5;"November",11;"October",10;"September",9}),1)</f>
        <v>#REF!</v>
      </c>
      <c r="L46" s="55">
        <f>tblData245678[[#This Row],[Projected Premium]]*tblData245678[[#This Row],[Probability of Sale]]</f>
        <v>0</v>
      </c>
    </row>
    <row r="47" spans="2:12" ht="16.2" x14ac:dyDescent="0.3">
      <c r="B47" s="18"/>
      <c r="C47" s="18"/>
      <c r="D47" s="18"/>
      <c r="E47" s="18"/>
      <c r="F47" s="18"/>
      <c r="G47" s="19"/>
      <c r="H47" s="20"/>
      <c r="I47" s="20"/>
      <c r="J47" s="53"/>
      <c r="K47" s="54" t="e">
        <f>DATE(#REF!,LOOKUP(tblData245678[[#This Row],[Date last contacted]],{"April",4;"August",8;"December",12;"February",2;"January",1;"July",7;"June",6;"March",3;"May",5;"November",11;"October",10;"September",9}),1)</f>
        <v>#REF!</v>
      </c>
      <c r="L47" s="55">
        <f>tblData245678[[#This Row],[Projected Premium]]*tblData245678[[#This Row],[Probability of Sale]]</f>
        <v>0</v>
      </c>
    </row>
    <row r="48" spans="2:12" ht="16.2" x14ac:dyDescent="0.3">
      <c r="B48" s="113"/>
      <c r="C48" s="113"/>
      <c r="D48" s="113"/>
      <c r="E48" s="113"/>
      <c r="F48" s="113"/>
      <c r="G48" s="114"/>
      <c r="H48" s="115"/>
      <c r="I48" s="115"/>
      <c r="J48" s="116"/>
      <c r="K48" s="117" t="e">
        <f>DATE(#REF!,LOOKUP(tblData245678[[#This Row],[Date last contacted]],{"April",4;"August",8;"December",12;"February",2;"January",1;"July",7;"June",6;"March",3;"May",5;"November",11;"October",10;"September",9}),1)</f>
        <v>#REF!</v>
      </c>
      <c r="L48" s="118">
        <f>tblData245678[[#This Row],[Projected Premium]]*tblData245678[[#This Row],[Probability of Sale]]</f>
        <v>0</v>
      </c>
    </row>
    <row r="49" spans="2:12" ht="16.2" x14ac:dyDescent="0.3">
      <c r="B49" s="136" t="s">
        <v>2</v>
      </c>
      <c r="C49" s="136"/>
      <c r="D49" s="136"/>
      <c r="E49" s="137"/>
      <c r="F49" s="137">
        <f>SUBTOTAL(109,tblData245678[Projected Premium])</f>
        <v>386740</v>
      </c>
      <c r="G49" s="115"/>
      <c r="H49" s="136"/>
      <c r="I49" s="115"/>
      <c r="J49" s="136"/>
      <c r="K49" s="138"/>
      <c r="L49" s="138"/>
    </row>
    <row r="50" spans="2:12" ht="16.2" x14ac:dyDescent="0.3">
      <c r="B50" s="136"/>
      <c r="C50" s="136"/>
      <c r="D50" s="136"/>
      <c r="E50" s="136"/>
      <c r="F50" s="136"/>
      <c r="G50" s="115"/>
      <c r="H50" s="136"/>
      <c r="I50" s="115"/>
      <c r="J50" s="136"/>
      <c r="K50" s="136"/>
      <c r="L50"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2A751-E76F-4785-9557-48B88C524469}">
  <sheetPr>
    <tabColor theme="4"/>
    <pageSetUpPr autoPageBreaks="0" fitToPage="1"/>
  </sheetPr>
  <dimension ref="B1:L35"/>
  <sheetViews>
    <sheetView showGridLines="0" topLeftCell="A10" workbookViewId="0">
      <selection activeCell="C12" sqref="C12"/>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2.85546875" style="101" customWidth="1"/>
    <col min="6" max="6" width="20.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s="49" customFormat="1" ht="16.2" x14ac:dyDescent="0.3">
      <c r="B9" s="42"/>
      <c r="C9" s="42"/>
      <c r="D9" s="42"/>
      <c r="E9" s="42"/>
      <c r="F9" s="42"/>
      <c r="G9" s="43"/>
      <c r="H9" s="231"/>
      <c r="I9" s="232"/>
      <c r="J9" s="233"/>
      <c r="K9" s="221"/>
      <c r="L9" s="234"/>
    </row>
    <row r="10" spans="2:12" ht="16.2" x14ac:dyDescent="0.3">
      <c r="B10" s="18" t="s">
        <v>1054</v>
      </c>
      <c r="C10" s="18" t="s">
        <v>1055</v>
      </c>
      <c r="D10" s="18" t="s">
        <v>250</v>
      </c>
      <c r="E10" s="18" t="s">
        <v>20</v>
      </c>
      <c r="F10" s="18">
        <v>4000</v>
      </c>
      <c r="G10" s="19" t="s">
        <v>1056</v>
      </c>
      <c r="H10" s="196"/>
      <c r="I10" s="196"/>
      <c r="J10" s="197"/>
      <c r="K10" s="225" t="e">
        <f>DATE(#REF!,LOOKUP(tblData2456789101112131415161718192021222324252627282930313233[[#This Row],[Date last contacted]],{"April",4;"August",8;"December",12;"February",2;"January",1;"July",7;"June",6;"March",3;"May",5;"November",11;"October",10;"September",9}),1)</f>
        <v>#REF!</v>
      </c>
      <c r="L10" s="199">
        <f>tblData2456789101112131415161718192021222324252627282930313233[[#This Row],[Projected Premium]]*tblData2456789101112131415161718192021222324252627282930313233[[#This Row],[Email]]</f>
        <v>0</v>
      </c>
    </row>
    <row r="11" spans="2:12" s="49" customFormat="1" ht="16.2" x14ac:dyDescent="0.3">
      <c r="B11" s="166"/>
      <c r="C11" s="166"/>
      <c r="D11" s="166"/>
      <c r="E11" s="166"/>
      <c r="F11" s="166"/>
      <c r="G11" s="167"/>
      <c r="H11" s="196"/>
      <c r="I11" s="196"/>
      <c r="J11" s="197"/>
      <c r="K11" s="198" t="e">
        <f>DATE(#REF!,LOOKUP(tblData2456789101112131415161718192021222324252627282930313233[[#This Row],[Date last contacted]],{"April",4;"August",8;"December",12;"February",2;"January",1;"July",7;"June",6;"March",3;"May",5;"November",11;"October",10;"September",9}),1)</f>
        <v>#REF!</v>
      </c>
      <c r="L11" s="199">
        <f>tblData2456789101112131415161718192021222324252627282930313233[[#This Row],[Projected Premium]]*tblData2456789101112131415161718192021222324252627282930313233[[#This Row],[Email]]</f>
        <v>0</v>
      </c>
    </row>
    <row r="12" spans="2:12" s="83" customFormat="1" ht="16.2" x14ac:dyDescent="0.3">
      <c r="B12" s="76"/>
      <c r="C12" s="76"/>
      <c r="D12" s="76"/>
      <c r="E12" s="76"/>
      <c r="F12" s="76"/>
      <c r="G12" s="77"/>
      <c r="H12" s="214"/>
      <c r="I12" s="214"/>
      <c r="J12" s="215"/>
      <c r="K12" s="216"/>
      <c r="L12" s="217"/>
    </row>
    <row r="13" spans="2:12" s="49" customFormat="1" ht="32.4" x14ac:dyDescent="0.3">
      <c r="B13" s="237" t="s">
        <v>1065</v>
      </c>
      <c r="C13" s="166" t="s">
        <v>1066</v>
      </c>
      <c r="D13" s="166" t="s">
        <v>250</v>
      </c>
      <c r="E13" s="166" t="s">
        <v>1067</v>
      </c>
      <c r="F13" s="192">
        <v>4300</v>
      </c>
      <c r="G13" s="167"/>
      <c r="H13" s="224">
        <v>43746</v>
      </c>
      <c r="I13" s="196" t="s">
        <v>344</v>
      </c>
      <c r="J13" s="197"/>
      <c r="K13" s="198"/>
      <c r="L13" s="199"/>
    </row>
    <row r="14" spans="2:12" s="49" customFormat="1" ht="16.2" x14ac:dyDescent="0.3">
      <c r="B14" s="166"/>
      <c r="C14" s="166"/>
      <c r="D14" s="166"/>
      <c r="E14" s="166"/>
      <c r="F14" s="166"/>
      <c r="G14" s="167"/>
      <c r="H14" s="196"/>
      <c r="I14" s="196"/>
      <c r="J14" s="197"/>
      <c r="K14" s="198"/>
      <c r="L14" s="199"/>
    </row>
    <row r="15" spans="2:12" s="49" customFormat="1" ht="16.2" x14ac:dyDescent="0.3">
      <c r="B15" s="166"/>
      <c r="C15" s="166"/>
      <c r="D15" s="166"/>
      <c r="E15" s="166"/>
      <c r="F15" s="166"/>
      <c r="G15" s="167"/>
      <c r="H15" s="20"/>
      <c r="I15" s="20"/>
      <c r="J15" s="53"/>
      <c r="K15" s="176" t="e">
        <f>DATE(#REF!,LOOKUP(tblData2456789101112131415161718192021222324252627282930313233[[#This Row],[Date last contacted]],{"April",4;"August",8;"December",12;"February",2;"January",1;"July",7;"June",6;"March",3;"May",5;"November",11;"October",10;"September",9}),1)</f>
        <v>#REF!</v>
      </c>
      <c r="L15" s="170">
        <f>tblData2456789101112131415161718192021222324252627282930313233[[#This Row],[Projected Premium]]*tblData2456789101112131415161718192021222324252627282930313233[[#This Row],[Email]]</f>
        <v>0</v>
      </c>
    </row>
    <row r="16" spans="2:12" s="49" customFormat="1" ht="32.4" x14ac:dyDescent="0.3">
      <c r="B16" s="166" t="s">
        <v>1074</v>
      </c>
      <c r="C16" s="166" t="s">
        <v>1075</v>
      </c>
      <c r="D16" s="166" t="s">
        <v>1076</v>
      </c>
      <c r="E16" s="166" t="s">
        <v>20</v>
      </c>
      <c r="F16" s="166">
        <v>10000</v>
      </c>
      <c r="G16" s="167"/>
      <c r="H16" s="196"/>
      <c r="I16" s="196"/>
      <c r="J16" s="197"/>
      <c r="K16" s="198" t="e">
        <f>DATE(#REF!,LOOKUP(tblData2456789101112131415161718192021222324252627282930313233[[#This Row],[Date last contacted]],{"April",4;"August",8;"December",12;"February",2;"January",1;"July",7;"June",6;"March",3;"May",5;"November",11;"October",10;"September",9}),1)</f>
        <v>#REF!</v>
      </c>
      <c r="L16" s="199">
        <f>tblData2456789101112131415161718192021222324252627282930313233[[#This Row],[Projected Premium]]*tblData2456789101112131415161718192021222324252627282930313233[[#This Row],[Email]]</f>
        <v>0</v>
      </c>
    </row>
    <row r="17" spans="2:12" s="49" customFormat="1" ht="16.8" customHeight="1" x14ac:dyDescent="0.3">
      <c r="B17" s="166"/>
      <c r="C17" s="166"/>
      <c r="D17" s="166"/>
      <c r="E17" s="166"/>
      <c r="F17" s="166"/>
      <c r="G17" s="167"/>
      <c r="H17" s="196"/>
      <c r="I17" s="196"/>
      <c r="J17" s="197"/>
      <c r="K17" s="198" t="e">
        <f>DATE(#REF!,LOOKUP(tblData2456789101112131415161718192021222324252627282930313233[[#This Row],[Date last contacted]],{"April",4;"August",8;"December",12;"February",2;"January",1;"July",7;"June",6;"March",3;"May",5;"November",11;"October",10;"September",9}),1)</f>
        <v>#REF!</v>
      </c>
      <c r="L17" s="199">
        <f>tblData2456789101112131415161718192021222324252627282930313233[[#This Row],[Projected Premium]]*tblData2456789101112131415161718192021222324252627282930313233[[#This Row],[Email]]</f>
        <v>0</v>
      </c>
    </row>
    <row r="18" spans="2:12" s="49" customFormat="1" ht="16.8" customHeight="1" x14ac:dyDescent="0.3">
      <c r="B18" s="166" t="s">
        <v>1079</v>
      </c>
      <c r="C18" s="166"/>
      <c r="D18" s="166"/>
      <c r="E18" s="166"/>
      <c r="F18" s="166">
        <v>944</v>
      </c>
      <c r="G18" s="167"/>
      <c r="H18" s="196"/>
      <c r="I18" s="196"/>
      <c r="J18" s="197"/>
      <c r="K18" s="198" t="e">
        <f>DATE(#REF!,LOOKUP(tblData2456789101112131415161718192021222324252627282930313233[[#This Row],[Date last contacted]],{"April",4;"August",8;"December",12;"February",2;"January",1;"July",7;"June",6;"March",3;"May",5;"November",11;"October",10;"September",9}),1)</f>
        <v>#REF!</v>
      </c>
      <c r="L18" s="199">
        <f>tblData2456789101112131415161718192021222324252627282930313233[[#This Row],[Projected Premium]]*tblData2456789101112131415161718192021222324252627282930313233[[#This Row],[Email]]</f>
        <v>0</v>
      </c>
    </row>
    <row r="19" spans="2:12" s="49" customFormat="1" ht="16.8" customHeight="1" x14ac:dyDescent="0.3">
      <c r="B19" s="166"/>
      <c r="C19" s="166"/>
      <c r="D19" s="166"/>
      <c r="E19" s="166"/>
      <c r="F19" s="166"/>
      <c r="G19" s="167"/>
      <c r="H19" s="196"/>
      <c r="I19" s="196"/>
      <c r="J19" s="197"/>
      <c r="K19" s="198" t="e">
        <f>DATE(#REF!,LOOKUP(tblData2456789101112131415161718192021222324252627282930313233[[#This Row],[Date last contacted]],{"April",4;"August",8;"December",12;"February",2;"January",1;"July",7;"June",6;"March",3;"May",5;"November",11;"October",10;"September",9}),1)</f>
        <v>#REF!</v>
      </c>
      <c r="L19" s="199">
        <f>tblData2456789101112131415161718192021222324252627282930313233[[#This Row],[Projected Premium]]*tblData2456789101112131415161718192021222324252627282930313233[[#This Row],[Email]]</f>
        <v>0</v>
      </c>
    </row>
    <row r="20" spans="2:12" s="49" customFormat="1" ht="16.8" customHeight="1" x14ac:dyDescent="0.3">
      <c r="B20" s="166" t="s">
        <v>401</v>
      </c>
      <c r="C20" s="166"/>
      <c r="D20" s="166"/>
      <c r="E20" s="166" t="s">
        <v>1080</v>
      </c>
      <c r="F20" s="166">
        <v>800</v>
      </c>
      <c r="G20" s="167"/>
      <c r="H20" s="196"/>
      <c r="I20" s="196"/>
      <c r="J20" s="197"/>
      <c r="K20" s="198" t="e">
        <f>DATE(#REF!,LOOKUP(tblData2456789101112131415161718192021222324252627282930313233[[#This Row],[Date last contacted]],{"April",4;"August",8;"December",12;"February",2;"January",1;"July",7;"June",6;"March",3;"May",5;"November",11;"October",10;"September",9}),1)</f>
        <v>#REF!</v>
      </c>
      <c r="L20" s="199">
        <f>tblData2456789101112131415161718192021222324252627282930313233[[#This Row],[Projected Premium]]*tblData2456789101112131415161718192021222324252627282930313233[[#This Row],[Email]]</f>
        <v>0</v>
      </c>
    </row>
    <row r="21" spans="2:12" s="49" customFormat="1" ht="16.8" customHeight="1" x14ac:dyDescent="0.3">
      <c r="B21" s="166"/>
      <c r="C21" s="166"/>
      <c r="D21" s="166"/>
      <c r="E21" s="166"/>
      <c r="F21" s="166"/>
      <c r="G21" s="167"/>
      <c r="H21" s="196"/>
      <c r="I21" s="196"/>
      <c r="J21" s="197"/>
      <c r="K21" s="198" t="e">
        <f>DATE(#REF!,LOOKUP(tblData2456789101112131415161718192021222324252627282930313233[[#This Row],[Date last contacted]],{"April",4;"August",8;"December",12;"February",2;"January",1;"July",7;"June",6;"March",3;"May",5;"November",11;"October",10;"September",9}),1)</f>
        <v>#REF!</v>
      </c>
      <c r="L21" s="199">
        <f>tblData2456789101112131415161718192021222324252627282930313233[[#This Row],[Projected Premium]]*tblData2456789101112131415161718192021222324252627282930313233[[#This Row],[Email]]</f>
        <v>0</v>
      </c>
    </row>
    <row r="22" spans="2:12" s="49" customFormat="1" ht="16.8" customHeight="1" x14ac:dyDescent="0.3">
      <c r="B22" s="166" t="s">
        <v>1081</v>
      </c>
      <c r="C22" s="166"/>
      <c r="D22" s="166"/>
      <c r="E22" s="166"/>
      <c r="F22" s="166">
        <v>60000</v>
      </c>
      <c r="G22" s="167"/>
      <c r="H22" s="196"/>
      <c r="I22" s="196"/>
      <c r="J22" s="197"/>
      <c r="K22" s="198" t="e">
        <f>DATE(#REF!,LOOKUP(tblData2456789101112131415161718192021222324252627282930313233[[#This Row],[Date last contacted]],{"April",4;"August",8;"December",12;"February",2;"January",1;"July",7;"June",6;"March",3;"May",5;"November",11;"October",10;"September",9}),1)</f>
        <v>#REF!</v>
      </c>
      <c r="L22" s="199">
        <f>tblData2456789101112131415161718192021222324252627282930313233[[#This Row],[Projected Premium]]*tblData2456789101112131415161718192021222324252627282930313233[[#This Row],[Email]]</f>
        <v>0</v>
      </c>
    </row>
    <row r="23" spans="2:12" s="49" customFormat="1" ht="16.8" customHeight="1" x14ac:dyDescent="0.3">
      <c r="B23" s="166"/>
      <c r="C23" s="166"/>
      <c r="D23" s="166"/>
      <c r="E23" s="166"/>
      <c r="F23" s="166"/>
      <c r="G23" s="167"/>
      <c r="H23" s="196"/>
      <c r="I23" s="196"/>
      <c r="J23" s="197"/>
      <c r="K23" s="198" t="e">
        <f>DATE(#REF!,LOOKUP(tblData2456789101112131415161718192021222324252627282930313233[[#This Row],[Date last contacted]],{"April",4;"August",8;"December",12;"February",2;"January",1;"July",7;"June",6;"March",3;"May",5;"November",11;"October",10;"September",9}),1)</f>
        <v>#REF!</v>
      </c>
      <c r="L23" s="199">
        <f>tblData2456789101112131415161718192021222324252627282930313233[[#This Row],[Projected Premium]]*tblData2456789101112131415161718192021222324252627282930313233[[#This Row],[Email]]</f>
        <v>0</v>
      </c>
    </row>
    <row r="24" spans="2:12" s="49" customFormat="1" ht="16.8" customHeight="1" x14ac:dyDescent="0.3">
      <c r="B24" s="240" t="s">
        <v>1082</v>
      </c>
      <c r="C24" s="166"/>
      <c r="D24" s="166"/>
      <c r="E24" s="166"/>
      <c r="F24" s="166"/>
      <c r="G24" s="167"/>
      <c r="H24" s="196"/>
      <c r="I24" s="196"/>
      <c r="J24" s="197"/>
      <c r="K24" s="198" t="e">
        <f>DATE(#REF!,LOOKUP(tblData2456789101112131415161718192021222324252627282930313233[[#This Row],[Date last contacted]],{"April",4;"August",8;"December",12;"February",2;"January",1;"July",7;"June",6;"March",3;"May",5;"November",11;"October",10;"September",9}),1)</f>
        <v>#REF!</v>
      </c>
      <c r="L24" s="199">
        <f>tblData2456789101112131415161718192021222324252627282930313233[[#This Row],[Projected Premium]]*tblData2456789101112131415161718192021222324252627282930313233[[#This Row],[Email]]</f>
        <v>0</v>
      </c>
    </row>
    <row r="25" spans="2:12" s="49" customFormat="1" ht="16.8" customHeight="1" x14ac:dyDescent="0.3">
      <c r="B25" s="166"/>
      <c r="C25" s="166"/>
      <c r="D25" s="166"/>
      <c r="E25" s="166"/>
      <c r="F25" s="166"/>
      <c r="G25" s="167"/>
      <c r="H25" s="196"/>
      <c r="I25" s="196"/>
      <c r="J25" s="197"/>
      <c r="K25" s="198" t="e">
        <f>DATE(#REF!,LOOKUP(tblData2456789101112131415161718192021222324252627282930313233[[#This Row],[Date last contacted]],{"April",4;"August",8;"December",12;"February",2;"January",1;"July",7;"June",6;"March",3;"May",5;"November",11;"October",10;"September",9}),1)</f>
        <v>#REF!</v>
      </c>
      <c r="L25" s="199">
        <f>tblData2456789101112131415161718192021222324252627282930313233[[#This Row],[Projected Premium]]*tblData2456789101112131415161718192021222324252627282930313233[[#This Row],[Email]]</f>
        <v>0</v>
      </c>
    </row>
    <row r="26" spans="2:12" s="49" customFormat="1" ht="16.8" customHeight="1" x14ac:dyDescent="0.3">
      <c r="B26" s="166" t="s">
        <v>1083</v>
      </c>
      <c r="C26" s="166"/>
      <c r="D26" s="166"/>
      <c r="E26" s="166"/>
      <c r="F26" s="166">
        <v>90000</v>
      </c>
      <c r="G26" s="167"/>
      <c r="H26" s="196"/>
      <c r="I26" s="196"/>
      <c r="J26" s="197"/>
      <c r="K26" s="198" t="e">
        <f>DATE(#REF!,LOOKUP(tblData2456789101112131415161718192021222324252627282930313233[[#This Row],[Date last contacted]],{"April",4;"August",8;"December",12;"February",2;"January",1;"July",7;"June",6;"March",3;"May",5;"November",11;"October",10;"September",9}),1)</f>
        <v>#REF!</v>
      </c>
      <c r="L26" s="199">
        <f>tblData2456789101112131415161718192021222324252627282930313233[[#This Row],[Projected Premium]]*tblData2456789101112131415161718192021222324252627282930313233[[#This Row],[Email]]</f>
        <v>0</v>
      </c>
    </row>
    <row r="27" spans="2:12" s="49" customFormat="1" ht="16.8" customHeight="1" x14ac:dyDescent="0.3">
      <c r="B27" s="166"/>
      <c r="C27" s="166"/>
      <c r="D27" s="166"/>
      <c r="E27" s="166"/>
      <c r="F27" s="166"/>
      <c r="G27" s="167"/>
      <c r="H27" s="196"/>
      <c r="I27" s="196"/>
      <c r="J27" s="197"/>
      <c r="K27" s="198" t="e">
        <f>DATE(#REF!,LOOKUP(tblData2456789101112131415161718192021222324252627282930313233[[#This Row],[Date last contacted]],{"April",4;"August",8;"December",12;"February",2;"January",1;"July",7;"June",6;"March",3;"May",5;"November",11;"October",10;"September",9}),1)</f>
        <v>#REF!</v>
      </c>
      <c r="L27" s="199">
        <f>tblData2456789101112131415161718192021222324252627282930313233[[#This Row],[Projected Premium]]*tblData2456789101112131415161718192021222324252627282930313233[[#This Row],[Email]]</f>
        <v>0</v>
      </c>
    </row>
    <row r="28" spans="2:12" s="49" customFormat="1" ht="39" customHeight="1" x14ac:dyDescent="0.3">
      <c r="B28" s="166" t="s">
        <v>1084</v>
      </c>
      <c r="C28" s="166" t="s">
        <v>1085</v>
      </c>
      <c r="D28" s="166" t="s">
        <v>367</v>
      </c>
      <c r="E28" s="166" t="s">
        <v>1086</v>
      </c>
      <c r="F28" s="166">
        <v>12000</v>
      </c>
      <c r="G28" s="167"/>
      <c r="H28" s="196"/>
      <c r="I28" s="196"/>
      <c r="J28" s="197"/>
      <c r="K28" s="198" t="e">
        <f>DATE(#REF!,LOOKUP(tblData2456789101112131415161718192021222324252627282930313233[[#This Row],[Date last contacted]],{"April",4;"August",8;"December",12;"February",2;"January",1;"July",7;"June",6;"March",3;"May",5;"November",11;"October",10;"September",9}),1)</f>
        <v>#REF!</v>
      </c>
      <c r="L28" s="199">
        <f>tblData2456789101112131415161718192021222324252627282930313233[[#This Row],[Projected Premium]]*tblData2456789101112131415161718192021222324252627282930313233[[#This Row],[Email]]</f>
        <v>0</v>
      </c>
    </row>
    <row r="29" spans="2:12" s="49" customFormat="1" ht="16.8" customHeight="1" x14ac:dyDescent="0.3">
      <c r="B29" s="166"/>
      <c r="C29" s="166"/>
      <c r="D29" s="166"/>
      <c r="E29" s="166"/>
      <c r="F29" s="166"/>
      <c r="G29" s="167"/>
      <c r="H29" s="196"/>
      <c r="I29" s="196"/>
      <c r="J29" s="197"/>
      <c r="K29" s="198" t="e">
        <f>DATE(#REF!,LOOKUP(tblData2456789101112131415161718192021222324252627282930313233[[#This Row],[Date last contacted]],{"April",4;"August",8;"December",12;"February",2;"January",1;"July",7;"June",6;"March",3;"May",5;"November",11;"October",10;"September",9}),1)</f>
        <v>#REF!</v>
      </c>
      <c r="L29" s="199">
        <f>tblData2456789101112131415161718192021222324252627282930313233[[#This Row],[Projected Premium]]*tblData2456789101112131415161718192021222324252627282930313233[[#This Row],[Email]]</f>
        <v>0</v>
      </c>
    </row>
    <row r="30" spans="2:12" s="49" customFormat="1" ht="16.8" customHeight="1" x14ac:dyDescent="0.3">
      <c r="B30" s="166"/>
      <c r="C30" s="166"/>
      <c r="D30" s="166"/>
      <c r="E30" s="166"/>
      <c r="F30" s="166"/>
      <c r="G30" s="167"/>
      <c r="H30" s="196"/>
      <c r="I30" s="196"/>
      <c r="J30" s="197"/>
      <c r="K30" s="198" t="e">
        <f>DATE(#REF!,LOOKUP(tblData2456789101112131415161718192021222324252627282930313233[[#This Row],[Date last contacted]],{"April",4;"August",8;"December",12;"February",2;"January",1;"July",7;"June",6;"March",3;"May",5;"November",11;"October",10;"September",9}),1)</f>
        <v>#REF!</v>
      </c>
      <c r="L30" s="199">
        <f>tblData2456789101112131415161718192021222324252627282930313233[[#This Row],[Projected Premium]]*tblData2456789101112131415161718192021222324252627282930313233[[#This Row],[Email]]</f>
        <v>0</v>
      </c>
    </row>
    <row r="31" spans="2:12" s="49" customFormat="1" ht="16.8" customHeight="1" x14ac:dyDescent="0.3">
      <c r="B31" s="166"/>
      <c r="C31" s="166"/>
      <c r="D31" s="166"/>
      <c r="E31" s="166"/>
      <c r="F31" s="166"/>
      <c r="G31" s="167"/>
      <c r="H31" s="196"/>
      <c r="I31" s="196"/>
      <c r="J31" s="197"/>
      <c r="K31" s="198" t="e">
        <f>DATE(#REF!,LOOKUP(tblData2456789101112131415161718192021222324252627282930313233[[#This Row],[Date last contacted]],{"April",4;"August",8;"December",12;"February",2;"January",1;"July",7;"June",6;"March",3;"May",5;"November",11;"October",10;"September",9}),1)</f>
        <v>#REF!</v>
      </c>
      <c r="L31" s="199">
        <f>tblData2456789101112131415161718192021222324252627282930313233[[#This Row],[Projected Premium]]*tblData2456789101112131415161718192021222324252627282930313233[[#This Row],[Email]]</f>
        <v>0</v>
      </c>
    </row>
    <row r="32" spans="2:12" s="49" customFormat="1" ht="16.8" customHeight="1" x14ac:dyDescent="0.3">
      <c r="B32" s="166"/>
      <c r="C32" s="166"/>
      <c r="D32" s="166"/>
      <c r="E32" s="166"/>
      <c r="F32" s="166"/>
      <c r="G32" s="167"/>
      <c r="H32" s="196"/>
      <c r="I32" s="196"/>
      <c r="J32" s="197"/>
      <c r="K32" s="198" t="e">
        <f>DATE(#REF!,LOOKUP(tblData2456789101112131415161718192021222324252627282930313233[[#This Row],[Date last contacted]],{"April",4;"August",8;"December",12;"February",2;"January",1;"July",7;"June",6;"March",3;"May",5;"November",11;"October",10;"September",9}),1)</f>
        <v>#REF!</v>
      </c>
      <c r="L32" s="199">
        <f>tblData2456789101112131415161718192021222324252627282930313233[[#This Row],[Projected Premium]]*tblData2456789101112131415161718192021222324252627282930313233[[#This Row],[Email]]</f>
        <v>0</v>
      </c>
    </row>
    <row r="33" spans="2:12" s="49" customFormat="1" ht="16.2" x14ac:dyDescent="0.3">
      <c r="B33" s="166"/>
      <c r="C33" s="166"/>
      <c r="D33" s="166"/>
      <c r="E33" s="166"/>
      <c r="F33" s="166"/>
      <c r="G33" s="167"/>
      <c r="H33" s="196"/>
      <c r="I33" s="196"/>
      <c r="J33" s="197"/>
      <c r="K33" s="198" t="e">
        <f>DATE(#REF!,LOOKUP(tblData2456789101112131415161718192021222324252627282930313233[[#This Row],[Date last contacted]],{"April",4;"August",8;"December",12;"February",2;"January",1;"July",7;"June",6;"March",3;"May",5;"November",11;"October",10;"September",9}),1)</f>
        <v>#REF!</v>
      </c>
      <c r="L33" s="199">
        <f>tblData2456789101112131415161718192021222324252627282930313233[[#This Row],[Projected Premium]]*tblData2456789101112131415161718192021222324252627282930313233[[#This Row],[Email]]</f>
        <v>0</v>
      </c>
    </row>
    <row r="34" spans="2:12" ht="16.2" x14ac:dyDescent="0.3">
      <c r="B34" s="8" t="s">
        <v>2</v>
      </c>
      <c r="C34" s="8"/>
      <c r="D34" s="8"/>
      <c r="E34" s="7"/>
      <c r="F34" s="7">
        <f>SUBTOTAL(109,tblData2456789101112131415161718192021222324252627282930313233[Projected Premium])</f>
        <v>182044</v>
      </c>
      <c r="G34" s="20"/>
      <c r="H34" s="8"/>
      <c r="I34" s="20"/>
      <c r="J34" s="8"/>
      <c r="K34" s="12"/>
      <c r="L34" s="12"/>
    </row>
    <row r="35" spans="2:12" ht="16.2" x14ac:dyDescent="0.3">
      <c r="B35" s="136"/>
      <c r="C35" s="136"/>
      <c r="D35" s="136"/>
      <c r="E35" s="136"/>
      <c r="F35" s="136"/>
      <c r="G35" s="115"/>
      <c r="H35" s="136"/>
      <c r="I35" s="115"/>
      <c r="J35" s="136"/>
      <c r="K35" s="136"/>
      <c r="L35"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1:L50"/>
  <sheetViews>
    <sheetView showGridLines="0" topLeftCell="A37" workbookViewId="0">
      <selection activeCell="C37" sqref="C37"/>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112" t="s">
        <v>8</v>
      </c>
      <c r="K7" s="112" t="s">
        <v>3</v>
      </c>
      <c r="L7" s="112" t="s">
        <v>9</v>
      </c>
    </row>
    <row r="8" spans="2:12" ht="16.2" x14ac:dyDescent="0.3">
      <c r="B8" s="113"/>
      <c r="C8" s="113"/>
      <c r="D8" s="113"/>
      <c r="E8" s="113"/>
      <c r="F8" s="113"/>
      <c r="G8" s="114"/>
      <c r="H8" s="115"/>
      <c r="I8" s="115"/>
      <c r="J8" s="116"/>
      <c r="K8" s="117"/>
      <c r="L8" s="118"/>
    </row>
    <row r="9" spans="2:12" ht="16.2" x14ac:dyDescent="0.3">
      <c r="B9" s="113"/>
      <c r="C9" s="113"/>
      <c r="D9" s="113"/>
      <c r="E9" s="113"/>
      <c r="F9" s="113"/>
      <c r="G9" s="114"/>
      <c r="H9" s="115"/>
      <c r="I9" s="115"/>
      <c r="J9" s="116"/>
      <c r="K9" s="117" t="e">
        <f>DATE(#REF!,LOOKUP(tblData24567[[#This Row],[Date last contacted]],{"April",4;"August",8;"December",12;"February",2;"January",1;"July",7;"June",6;"March",3;"May",5;"November",11;"October",10;"September",9}),1)</f>
        <v>#REF!</v>
      </c>
      <c r="L9" s="118">
        <f>tblData24567[[#This Row],[Projected Premium]]*tblData24567[[#This Row],[Probability of Sale]]</f>
        <v>0</v>
      </c>
    </row>
    <row r="10" spans="2:12" s="126" customFormat="1" ht="32.4" x14ac:dyDescent="0.3">
      <c r="B10" s="119" t="s">
        <v>320</v>
      </c>
      <c r="C10" s="119" t="s">
        <v>277</v>
      </c>
      <c r="D10" s="119" t="s">
        <v>80</v>
      </c>
      <c r="E10" s="119" t="s">
        <v>20</v>
      </c>
      <c r="F10" s="119">
        <v>187000</v>
      </c>
      <c r="G10" s="120" t="s">
        <v>321</v>
      </c>
      <c r="H10" s="121">
        <v>42916</v>
      </c>
      <c r="I10" s="122"/>
      <c r="J10" s="123"/>
      <c r="K10" s="124"/>
      <c r="L10" s="125"/>
    </row>
    <row r="11" spans="2:12" ht="16.2" x14ac:dyDescent="0.3">
      <c r="B11" s="113"/>
      <c r="C11" s="113"/>
      <c r="D11" s="113"/>
      <c r="E11" s="113"/>
      <c r="F11" s="113"/>
      <c r="G11" s="114"/>
      <c r="H11" s="115"/>
      <c r="I11" s="115"/>
      <c r="J11" s="116"/>
      <c r="K11" s="117" t="e">
        <f>DATE(#REF!,LOOKUP(tblData24567[[#This Row],[Date last contacted]],{"April",4;"August",8;"December",12;"February",2;"January",1;"July",7;"June",6;"March",3;"May",5;"November",11;"October",10;"September",9}),1)</f>
        <v>#REF!</v>
      </c>
      <c r="L11" s="118">
        <f>tblData24567[[#This Row],[Projected Premium]]*tblData24567[[#This Row],[Probability of Sale]]</f>
        <v>0</v>
      </c>
    </row>
    <row r="12" spans="2:12" ht="16.2" x14ac:dyDescent="0.3">
      <c r="B12" s="113"/>
      <c r="C12" s="113"/>
      <c r="D12" s="113"/>
      <c r="E12" s="113"/>
      <c r="F12" s="113"/>
      <c r="G12" s="114"/>
      <c r="H12" s="115"/>
      <c r="I12" s="115"/>
      <c r="J12" s="116"/>
      <c r="K12" s="117" t="e">
        <f>DATE(#REF!,LOOKUP(tblData24567[[#This Row],[Date last contacted]],{"April",4;"August",8;"December",12;"February",2;"January",1;"July",7;"June",6;"March",3;"May",5;"November",11;"October",10;"September",9}),1)</f>
        <v>#REF!</v>
      </c>
      <c r="L12" s="118">
        <f>tblData24567[[#This Row],[Projected Premium]]*tblData24567[[#This Row],[Probability of Sale]]</f>
        <v>0</v>
      </c>
    </row>
    <row r="13" spans="2:12" ht="32.4" x14ac:dyDescent="0.3">
      <c r="B13" s="113" t="s">
        <v>249</v>
      </c>
      <c r="C13" s="113" t="s">
        <v>250</v>
      </c>
      <c r="D13" s="113" t="s">
        <v>80</v>
      </c>
      <c r="E13" s="113" t="s">
        <v>24</v>
      </c>
      <c r="F13" s="113">
        <v>2100</v>
      </c>
      <c r="G13" s="114" t="s">
        <v>199</v>
      </c>
      <c r="H13" s="127">
        <v>42879</v>
      </c>
      <c r="I13" s="115" t="s">
        <v>251</v>
      </c>
      <c r="J13" s="116"/>
      <c r="K13" s="117" t="e">
        <f>DATE(#REF!,LOOKUP(tblData24567[[#This Row],[Date last contacted]],{"April",4;"August",8;"December",12;"February",2;"January",1;"July",7;"June",6;"March",3;"May",5;"November",11;"October",10;"September",9}),1)</f>
        <v>#REF!</v>
      </c>
      <c r="L13" s="118">
        <f>tblData24567[[#This Row],[Projected Premium]]*tblData24567[[#This Row],[Probability of Sale]]</f>
        <v>0</v>
      </c>
    </row>
    <row r="14" spans="2:12" ht="16.2" x14ac:dyDescent="0.3">
      <c r="B14" s="113"/>
      <c r="C14" s="113"/>
      <c r="D14" s="113"/>
      <c r="E14" s="113"/>
      <c r="F14" s="113"/>
      <c r="G14" s="114"/>
      <c r="H14" s="115"/>
      <c r="I14" s="115"/>
      <c r="J14" s="116"/>
      <c r="K14" s="117" t="e">
        <f>DATE(#REF!,LOOKUP(tblData24567[[#This Row],[Date last contacted]],{"April",4;"August",8;"December",12;"February",2;"January",1;"July",7;"June",6;"March",3;"May",5;"November",11;"October",10;"September",9}),1)</f>
        <v>#REF!</v>
      </c>
      <c r="L14" s="118">
        <f>tblData24567[[#This Row],[Projected Premium]]*tblData24567[[#This Row],[Probability of Sale]]</f>
        <v>0</v>
      </c>
    </row>
    <row r="15" spans="2:12" ht="16.2" x14ac:dyDescent="0.3">
      <c r="B15" s="113"/>
      <c r="C15" s="113"/>
      <c r="D15" s="113"/>
      <c r="E15" s="113"/>
      <c r="F15" s="113"/>
      <c r="G15" s="114"/>
      <c r="H15" s="115"/>
      <c r="I15" s="115"/>
      <c r="J15" s="116"/>
      <c r="K15" s="117" t="e">
        <f>DATE(#REF!,LOOKUP(tblData24567[[#This Row],[Date last contacted]],{"April",4;"August",8;"December",12;"February",2;"January",1;"July",7;"June",6;"March",3;"May",5;"November",11;"October",10;"September",9}),1)</f>
        <v>#REF!</v>
      </c>
      <c r="L15" s="118">
        <f>tblData24567[[#This Row],[Projected Premium]]*tblData24567[[#This Row],[Probability of Sale]]</f>
        <v>0</v>
      </c>
    </row>
    <row r="16" spans="2:12" ht="32.4" x14ac:dyDescent="0.3">
      <c r="B16" s="113" t="s">
        <v>283</v>
      </c>
      <c r="C16" s="113" t="s">
        <v>284</v>
      </c>
      <c r="D16" s="113" t="s">
        <v>98</v>
      </c>
      <c r="E16" s="113" t="s">
        <v>103</v>
      </c>
      <c r="F16" s="113">
        <v>5000</v>
      </c>
      <c r="G16" s="114" t="s">
        <v>285</v>
      </c>
      <c r="H16" s="127">
        <v>42897</v>
      </c>
      <c r="I16" s="115" t="s">
        <v>286</v>
      </c>
      <c r="J16" s="116"/>
      <c r="K16" s="117" t="e">
        <f>DATE(#REF!,LOOKUP(tblData24567[[#This Row],[Date last contacted]],{"April",4;"August",8;"December",12;"February",2;"January",1;"July",7;"June",6;"March",3;"May",5;"November",11;"October",10;"September",9}),1)</f>
        <v>#REF!</v>
      </c>
      <c r="L16" s="118">
        <f>tblData24567[[#This Row],[Projected Premium]]*tblData24567[[#This Row],[Probability of Sale]]</f>
        <v>0</v>
      </c>
    </row>
    <row r="17" spans="2:12" ht="16.2" x14ac:dyDescent="0.3">
      <c r="B17" s="113"/>
      <c r="C17" s="113"/>
      <c r="D17" s="113"/>
      <c r="E17" s="113"/>
      <c r="F17" s="113"/>
      <c r="G17" s="114"/>
      <c r="H17" s="115"/>
      <c r="I17" s="115"/>
      <c r="J17" s="116"/>
      <c r="K17" s="117" t="e">
        <f>DATE(#REF!,LOOKUP(tblData24567[[#This Row],[Date last contacted]],{"April",4;"August",8;"December",12;"February",2;"January",1;"July",7;"June",6;"March",3;"May",5;"November",11;"October",10;"September",9}),1)</f>
        <v>#REF!</v>
      </c>
      <c r="L17" s="118">
        <f>tblData24567[[#This Row],[Projected Premium]]*tblData24567[[#This Row],[Probability of Sale]]</f>
        <v>0</v>
      </c>
    </row>
    <row r="18" spans="2:12" s="135" customFormat="1" ht="32.4" x14ac:dyDescent="0.3">
      <c r="B18" s="128" t="s">
        <v>299</v>
      </c>
      <c r="C18" s="128" t="s">
        <v>300</v>
      </c>
      <c r="D18" s="128" t="s">
        <v>301</v>
      </c>
      <c r="E18" s="128" t="s">
        <v>302</v>
      </c>
      <c r="F18" s="128">
        <v>1800</v>
      </c>
      <c r="G18" s="129" t="s">
        <v>118</v>
      </c>
      <c r="H18" s="130">
        <v>42950</v>
      </c>
      <c r="I18" s="131"/>
      <c r="J18" s="132"/>
      <c r="K18" s="133" t="e">
        <f>DATE(#REF!,LOOKUP(tblData24567[[#This Row],[Date last contacted]],{"April",4;"August",8;"December",12;"February",2;"January",1;"July",7;"June",6;"March",3;"May",5;"November",11;"October",10;"September",9}),1)</f>
        <v>#REF!</v>
      </c>
      <c r="L18" s="134">
        <f>tblData24567[[#This Row],[Projected Premium]]*tblData24567[[#This Row],[Probability of Sale]]</f>
        <v>0</v>
      </c>
    </row>
    <row r="19" spans="2:12" ht="18" customHeight="1" x14ac:dyDescent="0.3">
      <c r="B19" s="113"/>
      <c r="C19" s="113"/>
      <c r="D19" s="113"/>
      <c r="E19" s="113"/>
      <c r="F19" s="113"/>
      <c r="G19" s="114"/>
      <c r="H19" s="115"/>
      <c r="I19" s="115"/>
      <c r="J19" s="116"/>
      <c r="K19" s="117" t="e">
        <f>DATE(#REF!,LOOKUP(tblData24567[[#This Row],[Date last contacted]],{"April",4;"August",8;"December",12;"February",2;"January",1;"July",7;"June",6;"March",3;"May",5;"November",11;"October",10;"September",9}),1)</f>
        <v>#REF!</v>
      </c>
      <c r="L19" s="118">
        <f>tblData24567[[#This Row],[Projected Premium]]*tblData24567[[#This Row],[Probability of Sale]]</f>
        <v>0</v>
      </c>
    </row>
    <row r="20" spans="2:12" ht="16.2" x14ac:dyDescent="0.3">
      <c r="B20" s="113"/>
      <c r="C20" s="113"/>
      <c r="D20" s="113"/>
      <c r="E20" s="113"/>
      <c r="F20" s="113"/>
      <c r="G20" s="114"/>
      <c r="H20" s="115"/>
      <c r="I20" s="115"/>
      <c r="J20" s="116"/>
      <c r="K20" s="117" t="e">
        <f>DATE(#REF!,LOOKUP(tblData24567[[#This Row],[Date last contacted]],{"April",4;"August",8;"December",12;"February",2;"January",1;"July",7;"June",6;"March",3;"May",5;"November",11;"October",10;"September",9}),1)</f>
        <v>#REF!</v>
      </c>
      <c r="L20" s="118">
        <f>tblData24567[[#This Row],[Projected Premium]]*tblData24567[[#This Row],[Probability of Sale]]</f>
        <v>0</v>
      </c>
    </row>
    <row r="21" spans="2:12" ht="16.2" x14ac:dyDescent="0.3">
      <c r="B21" s="113" t="s">
        <v>134</v>
      </c>
      <c r="C21" s="113" t="s">
        <v>135</v>
      </c>
      <c r="D21" s="113" t="s">
        <v>80</v>
      </c>
      <c r="E21" s="113" t="s">
        <v>323</v>
      </c>
      <c r="F21" s="113">
        <v>12500</v>
      </c>
      <c r="G21" s="114"/>
      <c r="H21" s="115"/>
      <c r="I21" s="115"/>
      <c r="J21" s="116"/>
      <c r="K21" s="117" t="e">
        <f>DATE(#REF!,LOOKUP(tblData24567[[#This Row],[Date last contacted]],{"April",4;"August",8;"December",12;"February",2;"January",1;"July",7;"June",6;"March",3;"May",5;"November",11;"October",10;"September",9}),1)</f>
        <v>#REF!</v>
      </c>
      <c r="L21" s="118">
        <f>tblData24567[[#This Row],[Projected Premium]]*tblData24567[[#This Row],[Probability of Sale]]</f>
        <v>0</v>
      </c>
    </row>
    <row r="22" spans="2:12" ht="18.600000000000001" customHeight="1" x14ac:dyDescent="0.3">
      <c r="B22" s="113"/>
      <c r="C22" s="113"/>
      <c r="D22" s="113"/>
      <c r="E22" s="113"/>
      <c r="F22" s="113"/>
      <c r="G22" s="114"/>
      <c r="H22" s="115"/>
      <c r="I22" s="115"/>
      <c r="J22" s="116"/>
      <c r="K22" s="117" t="e">
        <f>DATE(#REF!,LOOKUP(tblData24567[[#This Row],[Date last contacted]],{"April",4;"August",8;"December",12;"February",2;"January",1;"July",7;"June",6;"March",3;"May",5;"November",11;"October",10;"September",9}),1)</f>
        <v>#REF!</v>
      </c>
      <c r="L22" s="118">
        <f>tblData24567[[#This Row],[Projected Premium]]*tblData24567[[#This Row],[Probability of Sale]]</f>
        <v>0</v>
      </c>
    </row>
    <row r="23" spans="2:12" ht="45" customHeight="1" x14ac:dyDescent="0.3">
      <c r="B23" s="113" t="s">
        <v>328</v>
      </c>
      <c r="C23" s="113" t="s">
        <v>329</v>
      </c>
      <c r="D23" s="113" t="s">
        <v>12</v>
      </c>
      <c r="E23" s="113" t="s">
        <v>326</v>
      </c>
      <c r="F23" s="113">
        <v>14000</v>
      </c>
      <c r="G23" s="114" t="s">
        <v>303</v>
      </c>
      <c r="H23" s="127">
        <v>42919</v>
      </c>
      <c r="I23" s="115" t="s">
        <v>327</v>
      </c>
      <c r="J23" s="116"/>
      <c r="K23" s="117" t="e">
        <f>DATE(#REF!,LOOKUP(tblData24567[[#This Row],[Date last contacted]],{"April",4;"August",8;"December",12;"February",2;"January",1;"July",7;"June",6;"March",3;"May",5;"November",11;"October",10;"September",9}),1)</f>
        <v>#REF!</v>
      </c>
      <c r="L23" s="118">
        <f>tblData24567[[#This Row],[Projected Premium]]*tblData24567[[#This Row],[Probability of Sale]]</f>
        <v>0</v>
      </c>
    </row>
    <row r="24" spans="2:12" ht="24" customHeight="1" x14ac:dyDescent="0.3">
      <c r="B24" s="113"/>
      <c r="C24" s="113"/>
      <c r="D24" s="113"/>
      <c r="E24" s="113"/>
      <c r="F24" s="113"/>
      <c r="G24" s="114"/>
      <c r="H24" s="115"/>
      <c r="I24" s="115"/>
      <c r="J24" s="116"/>
      <c r="K24" s="117" t="e">
        <f>DATE(#REF!,LOOKUP(tblData24567[[#This Row],[Date last contacted]],{"April",4;"August",8;"December",12;"February",2;"January",1;"July",7;"June",6;"March",3;"May",5;"November",11;"October",10;"September",9}),1)</f>
        <v>#REF!</v>
      </c>
      <c r="L24" s="118">
        <f>tblData24567[[#This Row],[Projected Premium]]*tblData24567[[#This Row],[Probability of Sale]]</f>
        <v>0</v>
      </c>
    </row>
    <row r="25" spans="2:12" ht="24" customHeight="1" x14ac:dyDescent="0.3">
      <c r="B25" s="113" t="s">
        <v>331</v>
      </c>
      <c r="C25" s="113" t="s">
        <v>330</v>
      </c>
      <c r="D25" s="113" t="s">
        <v>98</v>
      </c>
      <c r="E25" s="113" t="s">
        <v>332</v>
      </c>
      <c r="F25" s="113">
        <v>5000</v>
      </c>
      <c r="G25" s="114" t="s">
        <v>333</v>
      </c>
      <c r="H25" s="127">
        <v>42947</v>
      </c>
      <c r="I25" s="115" t="s">
        <v>334</v>
      </c>
      <c r="J25" s="116"/>
      <c r="K25" s="117" t="e">
        <f>DATE(#REF!,LOOKUP(tblData24567[[#This Row],[Date last contacted]],{"April",4;"August",8;"December",12;"February",2;"January",1;"July",7;"June",6;"March",3;"May",5;"November",11;"October",10;"September",9}),1)</f>
        <v>#REF!</v>
      </c>
      <c r="L25" s="118">
        <f>tblData24567[[#This Row],[Projected Premium]]*tblData24567[[#This Row],[Probability of Sale]]</f>
        <v>0</v>
      </c>
    </row>
    <row r="26" spans="2:12" ht="24" customHeight="1" x14ac:dyDescent="0.3">
      <c r="B26" s="113"/>
      <c r="C26" s="113"/>
      <c r="D26" s="113"/>
      <c r="E26" s="113"/>
      <c r="F26" s="113"/>
      <c r="G26" s="114"/>
      <c r="H26" s="115"/>
      <c r="I26" s="115"/>
      <c r="J26" s="116"/>
      <c r="K26" s="117" t="e">
        <f>DATE(#REF!,LOOKUP(tblData24567[[#This Row],[Date last contacted]],{"April",4;"August",8;"December",12;"February",2;"January",1;"July",7;"June",6;"March",3;"May",5;"November",11;"October",10;"September",9}),1)</f>
        <v>#REF!</v>
      </c>
      <c r="L26" s="118">
        <f>tblData24567[[#This Row],[Projected Premium]]*tblData24567[[#This Row],[Probability of Sale]]</f>
        <v>0</v>
      </c>
    </row>
    <row r="27" spans="2:12" ht="24" customHeight="1" x14ac:dyDescent="0.3">
      <c r="B27" s="113" t="s">
        <v>335</v>
      </c>
      <c r="C27" s="113" t="s">
        <v>336</v>
      </c>
      <c r="D27" s="113" t="s">
        <v>337</v>
      </c>
      <c r="E27" s="113" t="s">
        <v>338</v>
      </c>
      <c r="F27" s="113">
        <v>2000</v>
      </c>
      <c r="G27" s="114" t="s">
        <v>333</v>
      </c>
      <c r="H27" s="127">
        <v>42947</v>
      </c>
      <c r="I27" s="115" t="s">
        <v>334</v>
      </c>
      <c r="J27" s="116"/>
      <c r="K27" s="117" t="e">
        <f>DATE(#REF!,LOOKUP(tblData24567[[#This Row],[Date last contacted]],{"April",4;"August",8;"December",12;"February",2;"January",1;"July",7;"June",6;"March",3;"May",5;"November",11;"October",10;"September",9}),1)</f>
        <v>#REF!</v>
      </c>
      <c r="L27" s="118">
        <f>tblData24567[[#This Row],[Projected Premium]]*tblData24567[[#This Row],[Probability of Sale]]</f>
        <v>0</v>
      </c>
    </row>
    <row r="28" spans="2:12" ht="24" customHeight="1" x14ac:dyDescent="0.3">
      <c r="B28" s="113"/>
      <c r="C28" s="113"/>
      <c r="D28" s="113"/>
      <c r="E28" s="113"/>
      <c r="F28" s="113"/>
      <c r="G28" s="114"/>
      <c r="H28" s="115"/>
      <c r="I28" s="115"/>
      <c r="J28" s="116"/>
      <c r="K28" s="117" t="e">
        <f>DATE(#REF!,LOOKUP(tblData24567[[#This Row],[Date last contacted]],{"April",4;"August",8;"December",12;"February",2;"January",1;"July",7;"June",6;"March",3;"May",5;"November",11;"October",10;"September",9}),1)</f>
        <v>#REF!</v>
      </c>
      <c r="L28" s="118">
        <f>tblData24567[[#This Row],[Projected Premium]]*tblData24567[[#This Row],[Probability of Sale]]</f>
        <v>0</v>
      </c>
    </row>
    <row r="29" spans="2:12" ht="24" customHeight="1" x14ac:dyDescent="0.3">
      <c r="B29" s="113" t="s">
        <v>339</v>
      </c>
      <c r="C29" s="113" t="s">
        <v>340</v>
      </c>
      <c r="D29" s="113" t="s">
        <v>80</v>
      </c>
      <c r="E29" s="113" t="s">
        <v>341</v>
      </c>
      <c r="F29" s="113">
        <v>2000</v>
      </c>
      <c r="G29" s="114" t="s">
        <v>333</v>
      </c>
      <c r="H29" s="127">
        <v>42948</v>
      </c>
      <c r="I29" s="115" t="s">
        <v>342</v>
      </c>
      <c r="J29" s="116"/>
      <c r="K29" s="117" t="e">
        <f>DATE(#REF!,LOOKUP(tblData24567[[#This Row],[Date last contacted]],{"April",4;"August",8;"December",12;"February",2;"January",1;"July",7;"June",6;"March",3;"May",5;"November",11;"October",10;"September",9}),1)</f>
        <v>#REF!</v>
      </c>
      <c r="L29" s="118">
        <f>tblData24567[[#This Row],[Projected Premium]]*tblData24567[[#This Row],[Probability of Sale]]</f>
        <v>0</v>
      </c>
    </row>
    <row r="30" spans="2:12" ht="24" customHeight="1" x14ac:dyDescent="0.3">
      <c r="B30" s="113"/>
      <c r="C30" s="113"/>
      <c r="D30" s="113"/>
      <c r="E30" s="113"/>
      <c r="F30" s="113"/>
      <c r="G30" s="114"/>
      <c r="H30" s="115"/>
      <c r="I30" s="115"/>
      <c r="J30" s="116"/>
      <c r="K30" s="117" t="e">
        <f>DATE(#REF!,LOOKUP(tblData24567[[#This Row],[Date last contacted]],{"April",4;"August",8;"December",12;"February",2;"January",1;"July",7;"June",6;"March",3;"May",5;"November",11;"October",10;"September",9}),1)</f>
        <v>#REF!</v>
      </c>
      <c r="L30" s="118">
        <f>tblData24567[[#This Row],[Projected Premium]]*tblData24567[[#This Row],[Probability of Sale]]</f>
        <v>0</v>
      </c>
    </row>
    <row r="31" spans="2:12" s="49" customFormat="1" ht="24" customHeight="1" x14ac:dyDescent="0.3">
      <c r="B31" s="42" t="s">
        <v>343</v>
      </c>
      <c r="C31" s="42" t="s">
        <v>315</v>
      </c>
      <c r="D31" s="42" t="s">
        <v>80</v>
      </c>
      <c r="E31" s="42" t="s">
        <v>20</v>
      </c>
      <c r="F31" s="42">
        <v>2400</v>
      </c>
      <c r="G31" s="43" t="s">
        <v>118</v>
      </c>
      <c r="H31" s="60">
        <v>42970</v>
      </c>
      <c r="I31" s="45" t="s">
        <v>118</v>
      </c>
      <c r="J31" s="61"/>
      <c r="K31" s="62" t="e">
        <f>DATE(#REF!,LOOKUP(tblData24567[[#This Row],[Date last contacted]],{"April",4;"August",8;"December",12;"February",2;"January",1;"July",7;"June",6;"March",3;"May",5;"November",11;"October",10;"September",9}),1)</f>
        <v>#REF!</v>
      </c>
      <c r="L31" s="63">
        <f>tblData24567[[#This Row],[Projected Premium]]*tblData24567[[#This Row],[Probability of Sale]]</f>
        <v>0</v>
      </c>
    </row>
    <row r="32" spans="2:12" ht="24" customHeight="1" x14ac:dyDescent="0.3">
      <c r="B32" s="113"/>
      <c r="C32" s="113"/>
      <c r="D32" s="113"/>
      <c r="E32" s="113"/>
      <c r="F32" s="113"/>
      <c r="G32" s="114"/>
      <c r="H32" s="115"/>
      <c r="I32" s="115"/>
      <c r="J32" s="116"/>
      <c r="K32" s="117" t="e">
        <f>DATE(#REF!,LOOKUP(tblData24567[[#This Row],[Date last contacted]],{"April",4;"August",8;"December",12;"February",2;"January",1;"July",7;"June",6;"March",3;"May",5;"November",11;"October",10;"September",9}),1)</f>
        <v>#REF!</v>
      </c>
      <c r="L32" s="118">
        <f>tblData24567[[#This Row],[Projected Premium]]*tblData24567[[#This Row],[Probability of Sale]]</f>
        <v>0</v>
      </c>
    </row>
    <row r="33" spans="2:12" ht="24" customHeight="1" x14ac:dyDescent="0.3">
      <c r="B33" s="113" t="s">
        <v>339</v>
      </c>
      <c r="C33" s="113" t="s">
        <v>340</v>
      </c>
      <c r="D33" s="113" t="s">
        <v>80</v>
      </c>
      <c r="E33" s="113" t="s">
        <v>345</v>
      </c>
      <c r="F33" s="113">
        <v>38000</v>
      </c>
      <c r="G33" s="114" t="s">
        <v>344</v>
      </c>
      <c r="H33" s="127">
        <v>42948</v>
      </c>
      <c r="I33" s="115" t="s">
        <v>342</v>
      </c>
      <c r="J33" s="116"/>
      <c r="K33" s="117" t="e">
        <f>DATE(#REF!,LOOKUP(tblData24567[[#This Row],[Date last contacted]],{"April",4;"August",8;"December",12;"February",2;"January",1;"July",7;"June",6;"March",3;"May",5;"November",11;"October",10;"September",9}),1)</f>
        <v>#REF!</v>
      </c>
      <c r="L33" s="118">
        <f>tblData24567[[#This Row],[Projected Premium]]*tblData24567[[#This Row],[Probability of Sale]]</f>
        <v>0</v>
      </c>
    </row>
    <row r="34" spans="2:12" ht="24" customHeight="1" x14ac:dyDescent="0.3">
      <c r="B34" s="113"/>
      <c r="C34" s="113"/>
      <c r="D34" s="113"/>
      <c r="E34" s="113"/>
      <c r="F34" s="113"/>
      <c r="G34" s="114"/>
      <c r="H34" s="115"/>
      <c r="I34" s="115"/>
      <c r="J34" s="116"/>
      <c r="K34" s="117" t="e">
        <f>DATE(#REF!,LOOKUP(tblData24567[[#This Row],[Date last contacted]],{"April",4;"August",8;"December",12;"February",2;"January",1;"July",7;"June",6;"March",3;"May",5;"November",11;"October",10;"September",9}),1)</f>
        <v>#REF!</v>
      </c>
      <c r="L34" s="118">
        <f>tblData24567[[#This Row],[Projected Premium]]*tblData24567[[#This Row],[Probability of Sale]]</f>
        <v>0</v>
      </c>
    </row>
    <row r="35" spans="2:12" s="40" customFormat="1" ht="24" customHeight="1" x14ac:dyDescent="0.3">
      <c r="B35" s="33" t="s">
        <v>346</v>
      </c>
      <c r="C35" s="33" t="s">
        <v>347</v>
      </c>
      <c r="D35" s="33" t="s">
        <v>80</v>
      </c>
      <c r="E35" s="33" t="s">
        <v>103</v>
      </c>
      <c r="F35" s="33">
        <v>4400</v>
      </c>
      <c r="G35" s="34" t="s">
        <v>344</v>
      </c>
      <c r="H35" s="56">
        <v>42961</v>
      </c>
      <c r="I35" s="36" t="s">
        <v>360</v>
      </c>
      <c r="J35" s="57"/>
      <c r="K35" s="58" t="e">
        <f>DATE(#REF!,LOOKUP(tblData24567[[#This Row],[Date last contacted]],{"April",4;"August",8;"December",12;"February",2;"January",1;"July",7;"June",6;"March",3;"May",5;"November",11;"October",10;"September",9}),1)</f>
        <v>#REF!</v>
      </c>
      <c r="L35" s="59">
        <f>tblData24567[[#This Row],[Projected Premium]]*tblData24567[[#This Row],[Probability of Sale]]</f>
        <v>0</v>
      </c>
    </row>
    <row r="36" spans="2:12" ht="16.2" x14ac:dyDescent="0.3">
      <c r="B36" s="113"/>
      <c r="C36" s="113"/>
      <c r="D36" s="113"/>
      <c r="E36" s="113"/>
      <c r="F36" s="113"/>
      <c r="G36" s="114"/>
      <c r="H36" s="115"/>
      <c r="I36" s="115"/>
      <c r="J36" s="116"/>
      <c r="K36" s="117" t="e">
        <f>DATE(#REF!,LOOKUP(tblData24567[[#This Row],[Date last contacted]],{"April",4;"August",8;"December",12;"February",2;"January",1;"July",7;"June",6;"March",3;"May",5;"November",11;"October",10;"September",9}),1)</f>
        <v>#REF!</v>
      </c>
      <c r="L36" s="118">
        <f>tblData24567[[#This Row],[Projected Premium]]*tblData24567[[#This Row],[Probability of Sale]]</f>
        <v>0</v>
      </c>
    </row>
    <row r="37" spans="2:12" s="40" customFormat="1" ht="81" x14ac:dyDescent="0.3">
      <c r="B37" s="33" t="s">
        <v>348</v>
      </c>
      <c r="C37" s="33" t="s">
        <v>347</v>
      </c>
      <c r="D37" s="33" t="s">
        <v>80</v>
      </c>
      <c r="E37" s="33" t="s">
        <v>24</v>
      </c>
      <c r="F37" s="33">
        <v>4000</v>
      </c>
      <c r="G37" s="34" t="s">
        <v>349</v>
      </c>
      <c r="H37" s="56">
        <v>42970</v>
      </c>
      <c r="I37" s="36" t="s">
        <v>364</v>
      </c>
      <c r="J37" s="57"/>
      <c r="K37" s="58" t="e">
        <f>DATE(#REF!,LOOKUP(tblData24567[[#This Row],[Date last contacted]],{"April",4;"August",8;"December",12;"February",2;"January",1;"July",7;"June",6;"March",3;"May",5;"November",11;"October",10;"September",9}),1)</f>
        <v>#REF!</v>
      </c>
      <c r="L37" s="59">
        <f>tblData24567[[#This Row],[Projected Premium]]*tblData24567[[#This Row],[Probability of Sale]]</f>
        <v>0</v>
      </c>
    </row>
    <row r="38" spans="2:12" ht="16.2" x14ac:dyDescent="0.3">
      <c r="B38" s="113"/>
      <c r="C38" s="113"/>
      <c r="D38" s="113"/>
      <c r="E38" s="113"/>
      <c r="F38" s="113"/>
      <c r="G38" s="114"/>
      <c r="H38" s="115"/>
      <c r="I38" s="115"/>
      <c r="J38" s="116"/>
      <c r="K38" s="117" t="e">
        <f>DATE(#REF!,LOOKUP(tblData24567[[#This Row],[Date last contacted]],{"April",4;"August",8;"December",12;"February",2;"January",1;"July",7;"June",6;"March",3;"May",5;"November",11;"October",10;"September",9}),1)</f>
        <v>#REF!</v>
      </c>
      <c r="L38" s="118">
        <f>tblData24567[[#This Row],[Projected Premium]]*tblData24567[[#This Row],[Probability of Sale]]</f>
        <v>0</v>
      </c>
    </row>
    <row r="39" spans="2:12" s="49" customFormat="1" ht="64.8" x14ac:dyDescent="0.3">
      <c r="B39" s="42" t="s">
        <v>350</v>
      </c>
      <c r="C39" s="42" t="s">
        <v>351</v>
      </c>
      <c r="D39" s="42" t="s">
        <v>80</v>
      </c>
      <c r="E39" s="42" t="s">
        <v>352</v>
      </c>
      <c r="F39" s="42">
        <v>8388</v>
      </c>
      <c r="G39" s="43" t="s">
        <v>353</v>
      </c>
      <c r="H39" s="60">
        <v>42955</v>
      </c>
      <c r="I39" s="45" t="s">
        <v>354</v>
      </c>
      <c r="J39" s="61"/>
      <c r="K39" s="62" t="e">
        <f>DATE(#REF!,LOOKUP(tblData24567[[#This Row],[Date last contacted]],{"April",4;"August",8;"December",12;"February",2;"January",1;"July",7;"June",6;"March",3;"May",5;"November",11;"October",10;"September",9}),1)</f>
        <v>#REF!</v>
      </c>
      <c r="L39" s="63">
        <f>tblData24567[[#This Row],[Projected Premium]]*tblData24567[[#This Row],[Probability of Sale]]</f>
        <v>0</v>
      </c>
    </row>
    <row r="40" spans="2:12" ht="48.6" x14ac:dyDescent="0.3">
      <c r="B40" s="113" t="s">
        <v>355</v>
      </c>
      <c r="C40" s="113" t="s">
        <v>356</v>
      </c>
      <c r="D40" s="113" t="s">
        <v>357</v>
      </c>
      <c r="E40" s="113" t="s">
        <v>358</v>
      </c>
      <c r="F40" s="113">
        <v>100000</v>
      </c>
      <c r="G40" s="114" t="s">
        <v>359</v>
      </c>
      <c r="H40" s="127">
        <v>42958</v>
      </c>
      <c r="I40" s="115"/>
      <c r="J40" s="116"/>
      <c r="K40" s="117" t="e">
        <f>DATE(#REF!,LOOKUP(tblData24567[[#This Row],[Date last contacted]],{"April",4;"August",8;"December",12;"February",2;"January",1;"July",7;"June",6;"March",3;"May",5;"November",11;"October",10;"September",9}),1)</f>
        <v>#REF!</v>
      </c>
      <c r="L40" s="118">
        <f>tblData24567[[#This Row],[Projected Premium]]*tblData24567[[#This Row],[Probability of Sale]]</f>
        <v>0</v>
      </c>
    </row>
    <row r="41" spans="2:12" ht="16.2" x14ac:dyDescent="0.3">
      <c r="B41" s="113"/>
      <c r="C41" s="113"/>
      <c r="D41" s="113"/>
      <c r="E41" s="113"/>
      <c r="F41" s="113"/>
      <c r="G41" s="114"/>
      <c r="H41" s="115"/>
      <c r="I41" s="115"/>
      <c r="J41" s="116"/>
      <c r="K41" s="117" t="e">
        <f>DATE(#REF!,LOOKUP(tblData24567[[#This Row],[Date last contacted]],{"April",4;"August",8;"December",12;"February",2;"January",1;"July",7;"June",6;"March",3;"May",5;"November",11;"October",10;"September",9}),1)</f>
        <v>#REF!</v>
      </c>
      <c r="L41" s="118">
        <f>tblData24567[[#This Row],[Projected Premium]]*tblData24567[[#This Row],[Probability of Sale]]</f>
        <v>0</v>
      </c>
    </row>
    <row r="42" spans="2:12" ht="32.4" x14ac:dyDescent="0.3">
      <c r="B42" s="18" t="s">
        <v>361</v>
      </c>
      <c r="C42" s="18" t="s">
        <v>362</v>
      </c>
      <c r="D42" s="18" t="s">
        <v>132</v>
      </c>
      <c r="E42" s="18" t="s">
        <v>103</v>
      </c>
      <c r="F42" s="18">
        <v>5800</v>
      </c>
      <c r="G42" s="19"/>
      <c r="H42" s="21">
        <v>42970</v>
      </c>
      <c r="I42" s="20" t="s">
        <v>363</v>
      </c>
      <c r="J42" s="53"/>
      <c r="K42" s="54" t="e">
        <f>DATE(#REF!,LOOKUP(tblData24567[[#This Row],[Date last contacted]],{"April",4;"August",8;"December",12;"February",2;"January",1;"July",7;"June",6;"March",3;"May",5;"November",11;"October",10;"September",9}),1)</f>
        <v>#REF!</v>
      </c>
      <c r="L42" s="55">
        <f>tblData24567[[#This Row],[Projected Premium]]*tblData24567[[#This Row],[Probability of Sale]]</f>
        <v>0</v>
      </c>
    </row>
    <row r="43" spans="2:12" ht="16.2" x14ac:dyDescent="0.3">
      <c r="B43" s="18"/>
      <c r="C43" s="18"/>
      <c r="D43" s="18"/>
      <c r="E43" s="18"/>
      <c r="F43" s="18"/>
      <c r="G43" s="19"/>
      <c r="H43" s="20"/>
      <c r="I43" s="20"/>
      <c r="J43" s="53"/>
      <c r="K43" s="54" t="e">
        <f>DATE(#REF!,LOOKUP(tblData24567[[#This Row],[Date last contacted]],{"April",4;"August",8;"December",12;"February",2;"January",1;"July",7;"June",6;"March",3;"May",5;"November",11;"October",10;"September",9}),1)</f>
        <v>#REF!</v>
      </c>
      <c r="L43" s="55">
        <f>tblData24567[[#This Row],[Projected Premium]]*tblData24567[[#This Row],[Probability of Sale]]</f>
        <v>0</v>
      </c>
    </row>
    <row r="44" spans="2:12" s="49" customFormat="1" ht="16.2" x14ac:dyDescent="0.3">
      <c r="B44" s="42" t="s">
        <v>365</v>
      </c>
      <c r="C44" s="42" t="s">
        <v>366</v>
      </c>
      <c r="D44" s="42" t="s">
        <v>367</v>
      </c>
      <c r="E44" s="42" t="s">
        <v>161</v>
      </c>
      <c r="F44" s="42">
        <v>1730</v>
      </c>
      <c r="G44" s="43" t="s">
        <v>118</v>
      </c>
      <c r="H44" s="60">
        <v>42972</v>
      </c>
      <c r="I44" s="45" t="s">
        <v>196</v>
      </c>
      <c r="J44" s="61"/>
      <c r="K44" s="62" t="e">
        <f>DATE(#REF!,LOOKUP(tblData24567[[#This Row],[Date last contacted]],{"April",4;"August",8;"December",12;"February",2;"January",1;"July",7;"June",6;"March",3;"May",5;"November",11;"October",10;"September",9}),1)</f>
        <v>#REF!</v>
      </c>
      <c r="L44" s="63">
        <f>tblData24567[[#This Row],[Projected Premium]]*tblData24567[[#This Row],[Probability of Sale]]</f>
        <v>0</v>
      </c>
    </row>
    <row r="45" spans="2:12" ht="16.2" x14ac:dyDescent="0.3">
      <c r="B45" s="18"/>
      <c r="C45" s="18"/>
      <c r="D45" s="18"/>
      <c r="E45" s="18"/>
      <c r="F45" s="18"/>
      <c r="G45" s="19"/>
      <c r="H45" s="20"/>
      <c r="I45" s="20"/>
      <c r="J45" s="53"/>
      <c r="K45" s="54" t="e">
        <f>DATE(#REF!,LOOKUP(tblData24567[[#This Row],[Date last contacted]],{"April",4;"August",8;"December",12;"February",2;"January",1;"July",7;"June",6;"March",3;"May",5;"November",11;"October",10;"September",9}),1)</f>
        <v>#REF!</v>
      </c>
      <c r="L45" s="55">
        <f>tblData24567[[#This Row],[Projected Premium]]*tblData24567[[#This Row],[Probability of Sale]]</f>
        <v>0</v>
      </c>
    </row>
    <row r="46" spans="2:12" ht="16.2" x14ac:dyDescent="0.3">
      <c r="B46" s="18"/>
      <c r="C46" s="18"/>
      <c r="D46" s="18"/>
      <c r="E46" s="18"/>
      <c r="F46" s="18"/>
      <c r="G46" s="19"/>
      <c r="H46" s="20"/>
      <c r="I46" s="20"/>
      <c r="J46" s="53"/>
      <c r="K46" s="54" t="e">
        <f>DATE(#REF!,LOOKUP(tblData24567[[#This Row],[Date last contacted]],{"April",4;"August",8;"December",12;"February",2;"January",1;"July",7;"June",6;"March",3;"May",5;"November",11;"October",10;"September",9}),1)</f>
        <v>#REF!</v>
      </c>
      <c r="L46" s="55">
        <f>tblData24567[[#This Row],[Projected Premium]]*tblData24567[[#This Row],[Probability of Sale]]</f>
        <v>0</v>
      </c>
    </row>
    <row r="47" spans="2:12" ht="16.2" x14ac:dyDescent="0.3">
      <c r="B47" s="18"/>
      <c r="C47" s="18"/>
      <c r="D47" s="18"/>
      <c r="E47" s="18"/>
      <c r="F47" s="18"/>
      <c r="G47" s="19"/>
      <c r="H47" s="20"/>
      <c r="I47" s="20"/>
      <c r="J47" s="53"/>
      <c r="K47" s="54" t="e">
        <f>DATE(#REF!,LOOKUP(tblData24567[[#This Row],[Date last contacted]],{"April",4;"August",8;"December",12;"February",2;"January",1;"July",7;"June",6;"March",3;"May",5;"November",11;"October",10;"September",9}),1)</f>
        <v>#REF!</v>
      </c>
      <c r="L47" s="55">
        <f>tblData24567[[#This Row],[Projected Premium]]*tblData24567[[#This Row],[Probability of Sale]]</f>
        <v>0</v>
      </c>
    </row>
    <row r="48" spans="2:12" ht="16.2" x14ac:dyDescent="0.3">
      <c r="B48" s="113"/>
      <c r="C48" s="113"/>
      <c r="D48" s="113"/>
      <c r="E48" s="113"/>
      <c r="F48" s="113"/>
      <c r="G48" s="114"/>
      <c r="H48" s="115"/>
      <c r="I48" s="115"/>
      <c r="J48" s="116"/>
      <c r="K48" s="117" t="e">
        <f>DATE(#REF!,LOOKUP(tblData24567[[#This Row],[Date last contacted]],{"April",4;"August",8;"December",12;"February",2;"January",1;"July",7;"June",6;"March",3;"May",5;"November",11;"October",10;"September",9}),1)</f>
        <v>#REF!</v>
      </c>
      <c r="L48" s="118">
        <f>tblData24567[[#This Row],[Projected Premium]]*tblData24567[[#This Row],[Probability of Sale]]</f>
        <v>0</v>
      </c>
    </row>
    <row r="49" spans="2:12" ht="16.2" x14ac:dyDescent="0.3">
      <c r="B49" s="136" t="s">
        <v>2</v>
      </c>
      <c r="C49" s="136"/>
      <c r="D49" s="136"/>
      <c r="E49" s="137"/>
      <c r="F49" s="137">
        <f>SUBTOTAL(109,tblData24567[Projected Premium])</f>
        <v>396118</v>
      </c>
      <c r="G49" s="115"/>
      <c r="H49" s="136"/>
      <c r="I49" s="115"/>
      <c r="J49" s="136"/>
      <c r="K49" s="138"/>
      <c r="L49" s="138"/>
    </row>
    <row r="50" spans="2:12" ht="16.2" x14ac:dyDescent="0.3">
      <c r="B50" s="136"/>
      <c r="C50" s="136"/>
      <c r="D50" s="136"/>
      <c r="E50" s="136"/>
      <c r="F50" s="136"/>
      <c r="G50" s="115"/>
      <c r="H50" s="136"/>
      <c r="I50" s="115"/>
      <c r="J50" s="136"/>
      <c r="K50" s="136"/>
      <c r="L50"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fitToPage="1"/>
  </sheetPr>
  <dimension ref="B1:L58"/>
  <sheetViews>
    <sheetView showGridLines="0" workbookViewId="0">
      <selection activeCell="D44" sqref="D44"/>
    </sheetView>
  </sheetViews>
  <sheetFormatPr defaultColWidth="9.28515625" defaultRowHeight="12" x14ac:dyDescent="0.3"/>
  <cols>
    <col min="1" max="1" width="2.140625" customWidth="1"/>
    <col min="2" max="2" width="32" customWidth="1"/>
    <col min="3" max="3" width="25.42578125" customWidth="1"/>
    <col min="4" max="4" width="21.140625" customWidth="1"/>
    <col min="5" max="5" width="21" customWidth="1"/>
    <col min="6" max="6" width="17.140625" customWidth="1"/>
    <col min="7" max="7" width="20.85546875" style="13" customWidth="1"/>
    <col min="8" max="8" width="17.5703125" customWidth="1"/>
    <col min="9" max="9" width="19.28515625" style="13" customWidth="1"/>
    <col min="10" max="10" width="16" customWidth="1"/>
    <col min="11" max="11" width="16.85546875" customWidth="1"/>
    <col min="12" max="12" width="17.85546875" customWidth="1"/>
    <col min="13" max="13" width="1.85546875" customWidth="1"/>
  </cols>
  <sheetData>
    <row r="1" spans="2:12" ht="9.9" customHeight="1" x14ac:dyDescent="0.3"/>
    <row r="2" spans="2:12" ht="34.799999999999997" x14ac:dyDescent="0.3">
      <c r="B2" s="5" t="s">
        <v>32</v>
      </c>
      <c r="C2" s="5"/>
      <c r="D2" s="5"/>
      <c r="E2" s="5"/>
      <c r="F2" s="5"/>
      <c r="G2" s="14"/>
      <c r="H2" s="5"/>
      <c r="I2" s="14"/>
      <c r="J2" s="5"/>
      <c r="K2" s="5"/>
      <c r="L2" s="5"/>
    </row>
    <row r="3" spans="2:12" ht="18" x14ac:dyDescent="0.3">
      <c r="B3" s="1" t="s">
        <v>33</v>
      </c>
      <c r="C3" s="1"/>
      <c r="D3" s="1"/>
      <c r="E3" s="1"/>
      <c r="F3" s="1"/>
      <c r="G3" s="15"/>
      <c r="H3" s="1"/>
      <c r="I3" s="15"/>
      <c r="J3" s="1"/>
      <c r="K3" s="1"/>
      <c r="L3" s="1"/>
    </row>
    <row r="4" spans="2:12" ht="16.2" thickBot="1" x14ac:dyDescent="0.35">
      <c r="B4" s="2" t="s">
        <v>0</v>
      </c>
      <c r="C4" s="2"/>
      <c r="D4" s="2"/>
      <c r="E4" s="2"/>
      <c r="F4" s="2"/>
      <c r="G4" s="16"/>
      <c r="H4" s="2"/>
      <c r="I4" s="16"/>
      <c r="J4" s="2"/>
      <c r="K4" s="2"/>
      <c r="L4" s="2"/>
    </row>
    <row r="5" spans="2:12" ht="15" customHeight="1" thickTop="1" x14ac:dyDescent="0.3">
      <c r="B5" s="3"/>
      <c r="C5" s="4"/>
      <c r="D5" s="4"/>
      <c r="E5" s="4"/>
      <c r="F5" s="4"/>
      <c r="G5" s="17"/>
      <c r="H5" s="4"/>
      <c r="I5" s="17"/>
      <c r="J5" s="3"/>
    </row>
    <row r="6" spans="2:12" ht="13.5" customHeight="1" x14ac:dyDescent="0.3">
      <c r="B6" s="3" t="s">
        <v>5</v>
      </c>
      <c r="C6" s="4"/>
      <c r="D6" s="4"/>
      <c r="E6" s="4"/>
      <c r="F6" s="4"/>
      <c r="G6" s="17"/>
      <c r="H6" s="4"/>
      <c r="I6" s="17"/>
      <c r="J6" s="3"/>
    </row>
    <row r="7" spans="2:12" ht="32.4" x14ac:dyDescent="0.3">
      <c r="B7" s="6" t="s">
        <v>4</v>
      </c>
      <c r="C7" s="6" t="s">
        <v>6</v>
      </c>
      <c r="D7" s="6" t="s">
        <v>7</v>
      </c>
      <c r="E7" s="6" t="s">
        <v>13</v>
      </c>
      <c r="F7" s="6" t="s">
        <v>15</v>
      </c>
      <c r="G7" s="6" t="s">
        <v>17</v>
      </c>
      <c r="H7" s="6" t="s">
        <v>16</v>
      </c>
      <c r="I7" s="6" t="s">
        <v>30</v>
      </c>
      <c r="J7" s="6" t="s">
        <v>8</v>
      </c>
      <c r="K7" s="6" t="s">
        <v>3</v>
      </c>
      <c r="L7" s="6" t="s">
        <v>9</v>
      </c>
    </row>
    <row r="8" spans="2:12" ht="16.2" x14ac:dyDescent="0.3">
      <c r="B8" s="18"/>
      <c r="C8" s="18"/>
      <c r="D8" s="18"/>
      <c r="E8" s="18"/>
      <c r="F8" s="18"/>
      <c r="G8" s="19"/>
      <c r="H8" s="20"/>
      <c r="I8" s="20"/>
      <c r="J8" s="53"/>
      <c r="K8" s="54"/>
      <c r="L8" s="55"/>
    </row>
    <row r="9" spans="2:12" ht="16.2" x14ac:dyDescent="0.3">
      <c r="B9" s="18"/>
      <c r="C9" s="18"/>
      <c r="D9" s="18"/>
      <c r="E9" s="18"/>
      <c r="F9" s="18"/>
      <c r="G9" s="19"/>
      <c r="H9" s="20"/>
      <c r="I9" s="20"/>
      <c r="J9" s="53"/>
      <c r="K9" s="54" t="e">
        <f>DATE(#REF!,LOOKUP(tblData2456[[#This Row],[Date last contacted]],{"April",4;"August",8;"December",12;"February",2;"January",1;"July",7;"June",6;"March",3;"May",5;"November",11;"October",10;"September",9}),1)</f>
        <v>#REF!</v>
      </c>
      <c r="L9" s="55">
        <f>tblData2456[[#This Row],[Projected Premium]]*tblData2456[[#This Row],[Probability of Sale]]</f>
        <v>0</v>
      </c>
    </row>
    <row r="10" spans="2:12" s="95" customFormat="1" ht="32.4" x14ac:dyDescent="0.3">
      <c r="B10" s="94" t="s">
        <v>320</v>
      </c>
      <c r="C10" s="94" t="s">
        <v>277</v>
      </c>
      <c r="D10" s="94" t="s">
        <v>80</v>
      </c>
      <c r="E10" s="94" t="s">
        <v>20</v>
      </c>
      <c r="F10" s="94">
        <v>120000</v>
      </c>
      <c r="G10" s="96" t="s">
        <v>321</v>
      </c>
      <c r="H10" s="97">
        <v>42916</v>
      </c>
      <c r="I10" s="98"/>
      <c r="J10" s="99"/>
      <c r="K10" s="92"/>
      <c r="L10" s="100"/>
    </row>
    <row r="11" spans="2:12" ht="16.2" x14ac:dyDescent="0.3">
      <c r="B11" s="18"/>
      <c r="C11" s="18"/>
      <c r="D11" s="18"/>
      <c r="E11" s="18"/>
      <c r="F11" s="18"/>
      <c r="G11" s="19"/>
      <c r="H11" s="20"/>
      <c r="I11" s="20"/>
      <c r="J11" s="53"/>
      <c r="K11" s="54" t="e">
        <f>DATE(#REF!,LOOKUP(tblData2456[[#This Row],[Date last contacted]],{"April",4;"August",8;"December",12;"February",2;"January",1;"July",7;"June",6;"March",3;"May",5;"November",11;"October",10;"September",9}),1)</f>
        <v>#REF!</v>
      </c>
      <c r="L11" s="55">
        <f>tblData2456[[#This Row],[Projected Premium]]*tblData2456[[#This Row],[Probability of Sale]]</f>
        <v>0</v>
      </c>
    </row>
    <row r="12" spans="2:12" ht="16.2" x14ac:dyDescent="0.3">
      <c r="B12" s="18"/>
      <c r="C12" s="18"/>
      <c r="D12" s="18"/>
      <c r="E12" s="18"/>
      <c r="F12" s="18"/>
      <c r="G12" s="19"/>
      <c r="H12" s="20"/>
      <c r="I12" s="20"/>
      <c r="J12" s="53"/>
      <c r="K12" s="54" t="e">
        <f>DATE(#REF!,LOOKUP(tblData2456[[#This Row],[Date last contacted]],{"April",4;"August",8;"December",12;"February",2;"January",1;"July",7;"June",6;"March",3;"May",5;"November",11;"October",10;"September",9}),1)</f>
        <v>#REF!</v>
      </c>
      <c r="L12" s="55">
        <f>tblData2456[[#This Row],[Projected Premium]]*tblData2456[[#This Row],[Probability of Sale]]</f>
        <v>0</v>
      </c>
    </row>
    <row r="13" spans="2:12" ht="32.4" x14ac:dyDescent="0.3">
      <c r="B13" s="18" t="s">
        <v>224</v>
      </c>
      <c r="C13" s="18" t="s">
        <v>225</v>
      </c>
      <c r="D13" s="18" t="s">
        <v>80</v>
      </c>
      <c r="E13" s="18" t="s">
        <v>226</v>
      </c>
      <c r="F13" s="18">
        <v>5700</v>
      </c>
      <c r="G13" s="19"/>
      <c r="H13" s="21">
        <v>42864</v>
      </c>
      <c r="I13" s="20" t="s">
        <v>234</v>
      </c>
      <c r="J13" s="53"/>
      <c r="K13" s="54" t="e">
        <f>DATE(#REF!,LOOKUP(tblData2456[[#This Row],[Date last contacted]],{"April",4;"August",8;"December",12;"February",2;"January",1;"July",7;"June",6;"March",3;"May",5;"November",11;"October",10;"September",9}),1)</f>
        <v>#REF!</v>
      </c>
      <c r="L13" s="55">
        <f>tblData2456[[#This Row],[Projected Premium]]*tblData2456[[#This Row],[Probability of Sale]]</f>
        <v>0</v>
      </c>
    </row>
    <row r="14" spans="2:12" ht="16.2" x14ac:dyDescent="0.3">
      <c r="B14" s="18"/>
      <c r="C14" s="18"/>
      <c r="D14" s="18"/>
      <c r="E14" s="18"/>
      <c r="F14" s="18"/>
      <c r="G14" s="19"/>
      <c r="H14" s="20"/>
      <c r="I14" s="20"/>
      <c r="J14" s="53"/>
      <c r="K14" s="54" t="e">
        <f>DATE(#REF!,LOOKUP(tblData2456[[#This Row],[Date last contacted]],{"April",4;"August",8;"December",12;"February",2;"January",1;"July",7;"June",6;"March",3;"May",5;"November",11;"October",10;"September",9}),1)</f>
        <v>#REF!</v>
      </c>
      <c r="L14" s="55">
        <f>tblData2456[[#This Row],[Projected Premium]]*tblData2456[[#This Row],[Probability of Sale]]</f>
        <v>0</v>
      </c>
    </row>
    <row r="15" spans="2:12" ht="16.2" x14ac:dyDescent="0.3">
      <c r="B15" s="18"/>
      <c r="C15" s="18"/>
      <c r="D15" s="18"/>
      <c r="E15" s="18"/>
      <c r="F15" s="18"/>
      <c r="G15" s="19"/>
      <c r="H15" s="20"/>
      <c r="I15" s="20"/>
      <c r="J15" s="53"/>
      <c r="K15" s="54" t="e">
        <f>DATE(#REF!,LOOKUP(tblData2456[[#This Row],[Date last contacted]],{"April",4;"August",8;"December",12;"February",2;"January",1;"July",7;"June",6;"March",3;"May",5;"November",11;"October",10;"September",9}),1)</f>
        <v>#REF!</v>
      </c>
      <c r="L15" s="55">
        <f>tblData2456[[#This Row],[Projected Premium]]*tblData2456[[#This Row],[Probability of Sale]]</f>
        <v>0</v>
      </c>
    </row>
    <row r="16" spans="2:12" ht="16.2" x14ac:dyDescent="0.3">
      <c r="B16" s="18"/>
      <c r="C16" s="18"/>
      <c r="D16" s="18"/>
      <c r="E16" s="18"/>
      <c r="F16" s="18"/>
      <c r="G16" s="19"/>
      <c r="H16" s="20"/>
      <c r="I16" s="20"/>
      <c r="J16" s="53"/>
      <c r="K16" s="54" t="e">
        <f>DATE(#REF!,LOOKUP(tblData2456[[#This Row],[Date last contacted]],{"April",4;"August",8;"December",12;"February",2;"January",1;"July",7;"June",6;"March",3;"May",5;"November",11;"October",10;"September",9}),1)</f>
        <v>#REF!</v>
      </c>
      <c r="L16" s="55">
        <f>tblData2456[[#This Row],[Projected Premium]]*tblData2456[[#This Row],[Probability of Sale]]</f>
        <v>0</v>
      </c>
    </row>
    <row r="17" spans="2:12" ht="32.4" x14ac:dyDescent="0.3">
      <c r="B17" s="18" t="s">
        <v>249</v>
      </c>
      <c r="C17" s="18" t="s">
        <v>250</v>
      </c>
      <c r="D17" s="18" t="s">
        <v>80</v>
      </c>
      <c r="E17" s="18" t="s">
        <v>24</v>
      </c>
      <c r="F17" s="18">
        <v>2100</v>
      </c>
      <c r="G17" s="19" t="s">
        <v>199</v>
      </c>
      <c r="H17" s="21">
        <v>42879</v>
      </c>
      <c r="I17" s="20" t="s">
        <v>251</v>
      </c>
      <c r="J17" s="53"/>
      <c r="K17" s="54" t="e">
        <f>DATE(#REF!,LOOKUP(tblData2456[[#This Row],[Date last contacted]],{"April",4;"August",8;"December",12;"February",2;"January",1;"July",7;"June",6;"March",3;"May",5;"November",11;"October",10;"September",9}),1)</f>
        <v>#REF!</v>
      </c>
      <c r="L17" s="55">
        <f>tblData2456[[#This Row],[Projected Premium]]*tblData2456[[#This Row],[Probability of Sale]]</f>
        <v>0</v>
      </c>
    </row>
    <row r="18" spans="2:12" ht="16.2" x14ac:dyDescent="0.3">
      <c r="B18" s="18"/>
      <c r="C18" s="18"/>
      <c r="D18" s="18"/>
      <c r="E18" s="18"/>
      <c r="F18" s="18"/>
      <c r="G18" s="19"/>
      <c r="H18" s="20"/>
      <c r="I18" s="20"/>
      <c r="J18" s="53"/>
      <c r="K18" s="54" t="e">
        <f>DATE(#REF!,LOOKUP(tblData2456[[#This Row],[Date last contacted]],{"April",4;"August",8;"December",12;"February",2;"January",1;"July",7;"June",6;"March",3;"May",5;"November",11;"October",10;"September",9}),1)</f>
        <v>#REF!</v>
      </c>
      <c r="L18" s="55">
        <f>tblData2456[[#This Row],[Projected Premium]]*tblData2456[[#This Row],[Probability of Sale]]</f>
        <v>0</v>
      </c>
    </row>
    <row r="19" spans="2:12" s="83" customFormat="1" ht="32.4" x14ac:dyDescent="0.3">
      <c r="B19" s="76" t="s">
        <v>252</v>
      </c>
      <c r="C19" s="76" t="s">
        <v>253</v>
      </c>
      <c r="D19" s="76" t="s">
        <v>12</v>
      </c>
      <c r="E19" s="76" t="s">
        <v>186</v>
      </c>
      <c r="F19" s="76">
        <v>22000</v>
      </c>
      <c r="G19" s="77"/>
      <c r="H19" s="78">
        <v>42880</v>
      </c>
      <c r="I19" s="79" t="s">
        <v>292</v>
      </c>
      <c r="J19" s="80"/>
      <c r="K19" s="81" t="e">
        <f>DATE(#REF!,LOOKUP(tblData2456[[#This Row],[Date last contacted]],{"April",4;"August",8;"December",12;"February",2;"January",1;"July",7;"June",6;"March",3;"May",5;"November",11;"October",10;"September",9}),1)</f>
        <v>#REF!</v>
      </c>
      <c r="L19" s="82">
        <f>tblData2456[[#This Row],[Projected Premium]]*tblData2456[[#This Row],[Probability of Sale]]</f>
        <v>0</v>
      </c>
    </row>
    <row r="20" spans="2:12" ht="16.2" x14ac:dyDescent="0.3">
      <c r="B20" s="18"/>
      <c r="C20" s="18"/>
      <c r="D20" s="18"/>
      <c r="E20" s="18"/>
      <c r="F20" s="18"/>
      <c r="G20" s="19"/>
      <c r="H20" s="20"/>
      <c r="I20" s="20"/>
      <c r="J20" s="53"/>
      <c r="K20" s="54" t="e">
        <f>DATE(#REF!,LOOKUP(tblData2456[[#This Row],[Date last contacted]],{"April",4;"August",8;"December",12;"February",2;"January",1;"July",7;"June",6;"March",3;"May",5;"November",11;"October",10;"September",9}),1)</f>
        <v>#REF!</v>
      </c>
      <c r="L20" s="55">
        <f>tblData2456[[#This Row],[Projected Premium]]*tblData2456[[#This Row],[Probability of Sale]]</f>
        <v>0</v>
      </c>
    </row>
    <row r="21" spans="2:12" ht="16.2" x14ac:dyDescent="0.3">
      <c r="B21" s="18"/>
      <c r="C21" s="18"/>
      <c r="D21" s="18"/>
      <c r="E21" s="18"/>
      <c r="F21" s="18"/>
      <c r="G21" s="19"/>
      <c r="H21" s="20"/>
      <c r="I21" s="20"/>
      <c r="J21" s="53"/>
      <c r="K21" s="54" t="e">
        <f>DATE(#REF!,LOOKUP(tblData2456[[#This Row],[Date last contacted]],{"April",4;"August",8;"December",12;"February",2;"January",1;"July",7;"June",6;"March",3;"May",5;"November",11;"October",10;"September",9}),1)</f>
        <v>#REF!</v>
      </c>
      <c r="L21" s="55">
        <f>tblData2456[[#This Row],[Projected Premium]]*tblData2456[[#This Row],[Probability of Sale]]</f>
        <v>0</v>
      </c>
    </row>
    <row r="22" spans="2:12" s="22" customFormat="1" ht="48.6" x14ac:dyDescent="0.3">
      <c r="B22" s="24" t="s">
        <v>269</v>
      </c>
      <c r="C22" s="24" t="s">
        <v>270</v>
      </c>
      <c r="D22" s="24" t="s">
        <v>98</v>
      </c>
      <c r="E22" s="24" t="s">
        <v>271</v>
      </c>
      <c r="F22" s="24">
        <v>813</v>
      </c>
      <c r="G22" s="25" t="s">
        <v>118</v>
      </c>
      <c r="H22" s="27">
        <v>42943</v>
      </c>
      <c r="I22" s="31" t="s">
        <v>322</v>
      </c>
      <c r="J22" s="65"/>
      <c r="K22" s="66" t="e">
        <f>DATE(#REF!,LOOKUP(tblData2456[[#This Row],[Date last contacted]],{"April",4;"August",8;"December",12;"February",2;"January",1;"July",7;"June",6;"March",3;"May",5;"November",11;"October",10;"September",9}),1)</f>
        <v>#REF!</v>
      </c>
      <c r="L22" s="67">
        <f>tblData2456[[#This Row],[Projected Premium]]*tblData2456[[#This Row],[Probability of Sale]]</f>
        <v>0</v>
      </c>
    </row>
    <row r="23" spans="2:12" ht="16.2" x14ac:dyDescent="0.3">
      <c r="B23" s="18"/>
      <c r="C23" s="18"/>
      <c r="D23" s="18"/>
      <c r="E23" s="18"/>
      <c r="F23" s="18"/>
      <c r="G23" s="19"/>
      <c r="H23" s="20"/>
      <c r="I23" s="20"/>
      <c r="J23" s="53"/>
      <c r="K23" s="54" t="e">
        <f>DATE(#REF!,LOOKUP(tblData2456[[#This Row],[Date last contacted]],{"April",4;"August",8;"December",12;"February",2;"January",1;"July",7;"June",6;"March",3;"May",5;"November",11;"October",10;"September",9}),1)</f>
        <v>#REF!</v>
      </c>
      <c r="L23" s="55">
        <f>tblData2456[[#This Row],[Projected Premium]]*tblData2456[[#This Row],[Probability of Sale]]</f>
        <v>0</v>
      </c>
    </row>
    <row r="24" spans="2:12" ht="48.6" x14ac:dyDescent="0.3">
      <c r="B24" s="18" t="s">
        <v>279</v>
      </c>
      <c r="C24" s="18" t="s">
        <v>280</v>
      </c>
      <c r="D24" s="18" t="s">
        <v>12</v>
      </c>
      <c r="E24" s="18" t="s">
        <v>24</v>
      </c>
      <c r="F24" s="18">
        <v>2800</v>
      </c>
      <c r="G24" s="19" t="s">
        <v>281</v>
      </c>
      <c r="H24" s="21">
        <v>42891</v>
      </c>
      <c r="I24" s="20" t="s">
        <v>282</v>
      </c>
      <c r="J24" s="53"/>
      <c r="K24" s="54" t="e">
        <f>DATE(#REF!,LOOKUP(tblData2456[[#This Row],[Date last contacted]],{"April",4;"August",8;"December",12;"February",2;"January",1;"July",7;"June",6;"March",3;"May",5;"November",11;"October",10;"September",9}),1)</f>
        <v>#REF!</v>
      </c>
      <c r="L24" s="55">
        <f>tblData2456[[#This Row],[Projected Premium]]*tblData2456[[#This Row],[Probability of Sale]]</f>
        <v>0</v>
      </c>
    </row>
    <row r="25" spans="2:12" ht="16.2" x14ac:dyDescent="0.3">
      <c r="B25" s="18"/>
      <c r="C25" s="18"/>
      <c r="D25" s="18"/>
      <c r="E25" s="18"/>
      <c r="F25" s="18"/>
      <c r="G25" s="19"/>
      <c r="H25" s="20"/>
      <c r="I25" s="20"/>
      <c r="J25" s="53"/>
      <c r="K25" s="54" t="e">
        <f>DATE(#REF!,LOOKUP(tblData2456[[#This Row],[Date last contacted]],{"April",4;"August",8;"December",12;"February",2;"January",1;"July",7;"June",6;"March",3;"May",5;"November",11;"October",10;"September",9}),1)</f>
        <v>#REF!</v>
      </c>
      <c r="L25" s="55">
        <f>tblData2456[[#This Row],[Projected Premium]]*tblData2456[[#This Row],[Probability of Sale]]</f>
        <v>0</v>
      </c>
    </row>
    <row r="26" spans="2:12" ht="32.4" x14ac:dyDescent="0.3">
      <c r="B26" s="18" t="s">
        <v>283</v>
      </c>
      <c r="C26" s="18" t="s">
        <v>284</v>
      </c>
      <c r="D26" s="18" t="s">
        <v>98</v>
      </c>
      <c r="E26" s="18" t="s">
        <v>103</v>
      </c>
      <c r="F26" s="18">
        <v>5000</v>
      </c>
      <c r="G26" s="19" t="s">
        <v>285</v>
      </c>
      <c r="H26" s="21">
        <v>42897</v>
      </c>
      <c r="I26" s="20" t="s">
        <v>286</v>
      </c>
      <c r="J26" s="53"/>
      <c r="K26" s="54" t="e">
        <f>DATE(#REF!,LOOKUP(tblData2456[[#This Row],[Date last contacted]],{"April",4;"August",8;"December",12;"February",2;"January",1;"July",7;"June",6;"March",3;"May",5;"November",11;"October",10;"September",9}),1)</f>
        <v>#REF!</v>
      </c>
      <c r="L26" s="55">
        <f>tblData2456[[#This Row],[Projected Premium]]*tblData2456[[#This Row],[Probability of Sale]]</f>
        <v>0</v>
      </c>
    </row>
    <row r="27" spans="2:12" ht="16.2" x14ac:dyDescent="0.3">
      <c r="B27" s="18"/>
      <c r="C27" s="18"/>
      <c r="D27" s="18"/>
      <c r="E27" s="18"/>
      <c r="F27" s="18"/>
      <c r="G27" s="19"/>
      <c r="H27" s="20"/>
      <c r="I27" s="20"/>
      <c r="J27" s="53"/>
      <c r="K27" s="54" t="e">
        <f>DATE(#REF!,LOOKUP(tblData2456[[#This Row],[Date last contacted]],{"April",4;"August",8;"December",12;"February",2;"January",1;"July",7;"June",6;"March",3;"May",5;"November",11;"October",10;"September",9}),1)</f>
        <v>#REF!</v>
      </c>
      <c r="L27" s="55">
        <f>tblData2456[[#This Row],[Projected Premium]]*tblData2456[[#This Row],[Probability of Sale]]</f>
        <v>0</v>
      </c>
    </row>
    <row r="28" spans="2:12" s="40" customFormat="1" ht="32.4" x14ac:dyDescent="0.3">
      <c r="B28" s="33" t="s">
        <v>287</v>
      </c>
      <c r="C28" s="33" t="s">
        <v>288</v>
      </c>
      <c r="D28" s="33" t="s">
        <v>12</v>
      </c>
      <c r="E28" s="33" t="s">
        <v>103</v>
      </c>
      <c r="F28" s="33">
        <v>9000</v>
      </c>
      <c r="G28" s="34" t="s">
        <v>285</v>
      </c>
      <c r="H28" s="56">
        <v>42931</v>
      </c>
      <c r="I28" s="36" t="s">
        <v>292</v>
      </c>
      <c r="J28" s="57"/>
      <c r="K28" s="58" t="e">
        <f>DATE(#REF!,LOOKUP(tblData2456[[#This Row],[Date last contacted]],{"April",4;"August",8;"December",12;"February",2;"January",1;"July",7;"June",6;"March",3;"May",5;"November",11;"October",10;"September",9}),1)</f>
        <v>#REF!</v>
      </c>
      <c r="L28" s="59">
        <f>tblData2456[[#This Row],[Projected Premium]]*tblData2456[[#This Row],[Probability of Sale]]</f>
        <v>0</v>
      </c>
    </row>
    <row r="29" spans="2:12" ht="16.2" x14ac:dyDescent="0.3">
      <c r="B29" s="18"/>
      <c r="C29" s="18"/>
      <c r="D29" s="18"/>
      <c r="E29" s="18"/>
      <c r="F29" s="18"/>
      <c r="G29" s="19"/>
      <c r="H29" s="20"/>
      <c r="I29" s="20"/>
      <c r="J29" s="53"/>
      <c r="K29" s="54" t="e">
        <f>DATE(#REF!,LOOKUP(tblData2456[[#This Row],[Date last contacted]],{"April",4;"August",8;"December",12;"February",2;"January",1;"July",7;"June",6;"March",3;"May",5;"November",11;"October",10;"September",9}),1)</f>
        <v>#REF!</v>
      </c>
      <c r="L29" s="55">
        <f>tblData2456[[#This Row],[Projected Premium]]*tblData2456[[#This Row],[Probability of Sale]]</f>
        <v>0</v>
      </c>
    </row>
    <row r="30" spans="2:12" ht="16.2" x14ac:dyDescent="0.3">
      <c r="B30" s="18"/>
      <c r="C30" s="18"/>
      <c r="D30" s="18"/>
      <c r="E30" s="18"/>
      <c r="F30" s="18"/>
      <c r="G30" s="19"/>
      <c r="H30" s="20"/>
      <c r="I30" s="20"/>
      <c r="J30" s="53"/>
      <c r="K30" s="54" t="e">
        <f>DATE(#REF!,LOOKUP(tblData2456[[#This Row],[Date last contacted]],{"April",4;"August",8;"December",12;"February",2;"January",1;"July",7;"June",6;"March",3;"May",5;"November",11;"October",10;"September",9}),1)</f>
        <v>#REF!</v>
      </c>
      <c r="L30" s="55">
        <f>tblData2456[[#This Row],[Projected Premium]]*tblData2456[[#This Row],[Probability of Sale]]</f>
        <v>0</v>
      </c>
    </row>
    <row r="31" spans="2:12" ht="32.4" x14ac:dyDescent="0.3">
      <c r="B31" s="18" t="s">
        <v>299</v>
      </c>
      <c r="C31" s="18" t="s">
        <v>300</v>
      </c>
      <c r="D31" s="18" t="s">
        <v>301</v>
      </c>
      <c r="E31" s="18" t="s">
        <v>302</v>
      </c>
      <c r="F31" s="18">
        <v>3800</v>
      </c>
      <c r="G31" s="19" t="s">
        <v>303</v>
      </c>
      <c r="H31" s="21">
        <v>42906</v>
      </c>
      <c r="I31" s="20"/>
      <c r="J31" s="53"/>
      <c r="K31" s="54" t="e">
        <f>DATE(#REF!,LOOKUP(tblData2456[[#This Row],[Date last contacted]],{"April",4;"August",8;"December",12;"February",2;"January",1;"July",7;"June",6;"March",3;"May",5;"November",11;"October",10;"September",9}),1)</f>
        <v>#REF!</v>
      </c>
      <c r="L31" s="55">
        <f>tblData2456[[#This Row],[Projected Premium]]*tblData2456[[#This Row],[Probability of Sale]]</f>
        <v>0</v>
      </c>
    </row>
    <row r="32" spans="2:12" ht="16.2" x14ac:dyDescent="0.3">
      <c r="B32" s="18"/>
      <c r="C32" s="18"/>
      <c r="D32" s="18"/>
      <c r="E32" s="18"/>
      <c r="F32" s="18"/>
      <c r="G32" s="19"/>
      <c r="H32" s="20"/>
      <c r="I32" s="20"/>
      <c r="J32" s="53"/>
      <c r="K32" s="54" t="e">
        <f>DATE(#REF!,LOOKUP(tblData2456[[#This Row],[Date last contacted]],{"April",4;"August",8;"December",12;"February",2;"January",1;"July",7;"June",6;"March",3;"May",5;"November",11;"October",10;"September",9}),1)</f>
        <v>#REF!</v>
      </c>
      <c r="L32" s="55">
        <f>tblData2456[[#This Row],[Projected Premium]]*tblData2456[[#This Row],[Probability of Sale]]</f>
        <v>0</v>
      </c>
    </row>
    <row r="33" spans="2:12" ht="32.4" x14ac:dyDescent="0.3">
      <c r="B33" s="18" t="s">
        <v>304</v>
      </c>
      <c r="C33" s="18" t="s">
        <v>305</v>
      </c>
      <c r="D33" s="18" t="s">
        <v>12</v>
      </c>
      <c r="E33" s="18" t="s">
        <v>306</v>
      </c>
      <c r="F33" s="18">
        <v>4000</v>
      </c>
      <c r="G33" s="19" t="s">
        <v>307</v>
      </c>
      <c r="H33" s="21">
        <v>42906</v>
      </c>
      <c r="I33" s="20"/>
      <c r="J33" s="53"/>
      <c r="K33" s="54" t="e">
        <f>DATE(#REF!,LOOKUP(tblData2456[[#This Row],[Date last contacted]],{"April",4;"August",8;"December",12;"February",2;"January",1;"July",7;"June",6;"March",3;"May",5;"November",11;"October",10;"September",9}),1)</f>
        <v>#REF!</v>
      </c>
      <c r="L33" s="55">
        <f>tblData2456[[#This Row],[Projected Premium]]*tblData2456[[#This Row],[Probability of Sale]]</f>
        <v>0</v>
      </c>
    </row>
    <row r="34" spans="2:12" ht="16.2" x14ac:dyDescent="0.3">
      <c r="B34" s="18"/>
      <c r="C34" s="18"/>
      <c r="D34" s="18"/>
      <c r="E34" s="18"/>
      <c r="F34" s="18"/>
      <c r="G34" s="19"/>
      <c r="H34" s="20"/>
      <c r="I34" s="20"/>
      <c r="J34" s="53"/>
      <c r="K34" s="54" t="e">
        <f>DATE(#REF!,LOOKUP(tblData2456[[#This Row],[Date last contacted]],{"April",4;"August",8;"December",12;"February",2;"January",1;"July",7;"June",6;"March",3;"May",5;"November",11;"October",10;"September",9}),1)</f>
        <v>#REF!</v>
      </c>
      <c r="L34" s="55">
        <f>tblData2456[[#This Row],[Projected Premium]]*tblData2456[[#This Row],[Probability of Sale]]</f>
        <v>0</v>
      </c>
    </row>
    <row r="35" spans="2:12" s="49" customFormat="1" ht="32.4" x14ac:dyDescent="0.3">
      <c r="B35" s="42" t="s">
        <v>308</v>
      </c>
      <c r="C35" s="42" t="s">
        <v>309</v>
      </c>
      <c r="D35" s="42" t="s">
        <v>167</v>
      </c>
      <c r="E35" s="42" t="s">
        <v>103</v>
      </c>
      <c r="F35" s="42">
        <v>9500</v>
      </c>
      <c r="G35" s="43" t="s">
        <v>310</v>
      </c>
      <c r="H35" s="60">
        <v>42907</v>
      </c>
      <c r="I35" s="45"/>
      <c r="J35" s="61"/>
      <c r="K35" s="62" t="e">
        <f>DATE(#REF!,LOOKUP(tblData2456[[#This Row],[Date last contacted]],{"April",4;"August",8;"December",12;"February",2;"January",1;"July",7;"June",6;"March",3;"May",5;"November",11;"October",10;"September",9}),1)</f>
        <v>#REF!</v>
      </c>
      <c r="L35" s="63">
        <f>tblData2456[[#This Row],[Projected Premium]]*tblData2456[[#This Row],[Probability of Sale]]</f>
        <v>0</v>
      </c>
    </row>
    <row r="36" spans="2:12" ht="16.2" x14ac:dyDescent="0.3">
      <c r="B36" s="18"/>
      <c r="C36" s="18"/>
      <c r="D36" s="18"/>
      <c r="E36" s="18"/>
      <c r="F36" s="18"/>
      <c r="G36" s="19"/>
      <c r="H36" s="20"/>
      <c r="I36" s="20"/>
      <c r="J36" s="53"/>
      <c r="K36" s="54" t="e">
        <f>DATE(#REF!,LOOKUP(tblData2456[[#This Row],[Date last contacted]],{"April",4;"August",8;"December",12;"February",2;"January",1;"July",7;"June",6;"March",3;"May",5;"November",11;"October",10;"September",9}),1)</f>
        <v>#REF!</v>
      </c>
      <c r="L36" s="55">
        <f>tblData2456[[#This Row],[Projected Premium]]*tblData2456[[#This Row],[Probability of Sale]]</f>
        <v>0</v>
      </c>
    </row>
    <row r="37" spans="2:12" ht="16.2" x14ac:dyDescent="0.3">
      <c r="B37" s="18"/>
      <c r="C37" s="18"/>
      <c r="D37" s="18"/>
      <c r="E37" s="18"/>
      <c r="F37" s="18"/>
      <c r="G37" s="19"/>
      <c r="H37" s="20"/>
      <c r="I37" s="20"/>
      <c r="J37" s="53"/>
      <c r="K37" s="54" t="e">
        <f>DATE(#REF!,LOOKUP(tblData2456[[#This Row],[Date last contacted]],{"April",4;"August",8;"December",12;"February",2;"January",1;"July",7;"June",6;"March",3;"May",5;"November",11;"October",10;"September",9}),1)</f>
        <v>#REF!</v>
      </c>
      <c r="L37" s="55">
        <f>tblData2456[[#This Row],[Projected Premium]]*tblData2456[[#This Row],[Probability of Sale]]</f>
        <v>0</v>
      </c>
    </row>
    <row r="38" spans="2:12" s="22" customFormat="1" ht="48.6" x14ac:dyDescent="0.3">
      <c r="B38" s="24" t="s">
        <v>314</v>
      </c>
      <c r="C38" s="24" t="s">
        <v>315</v>
      </c>
      <c r="D38" s="24" t="s">
        <v>80</v>
      </c>
      <c r="E38" s="24" t="s">
        <v>180</v>
      </c>
      <c r="F38" s="24">
        <v>28000</v>
      </c>
      <c r="G38" s="25" t="s">
        <v>317</v>
      </c>
      <c r="H38" s="27">
        <v>42908</v>
      </c>
      <c r="I38" s="31"/>
      <c r="J38" s="65"/>
      <c r="K38" s="66" t="e">
        <f>DATE(#REF!,LOOKUP(tblData2456[[#This Row],[Date last contacted]],{"April",4;"August",8;"December",12;"February",2;"January",1;"July",7;"June",6;"March",3;"May",5;"November",11;"October",10;"September",9}),1)</f>
        <v>#REF!</v>
      </c>
      <c r="L38" s="67">
        <f>tblData2456[[#This Row],[Projected Premium]]*tblData2456[[#This Row],[Probability of Sale]]</f>
        <v>0</v>
      </c>
    </row>
    <row r="39" spans="2:12" ht="16.2" x14ac:dyDescent="0.3">
      <c r="B39" s="18"/>
      <c r="C39" s="18"/>
      <c r="D39" s="18"/>
      <c r="E39" s="18"/>
      <c r="F39" s="18"/>
      <c r="G39" s="19"/>
      <c r="H39" s="20"/>
      <c r="I39" s="20"/>
      <c r="J39" s="53"/>
      <c r="K39" s="54" t="e">
        <f>DATE(#REF!,LOOKUP(tblData2456[[#This Row],[Date last contacted]],{"April",4;"August",8;"December",12;"February",2;"January",1;"July",7;"June",6;"March",3;"May",5;"November",11;"October",10;"September",9}),1)</f>
        <v>#REF!</v>
      </c>
      <c r="L39" s="55">
        <f>tblData2456[[#This Row],[Projected Premium]]*tblData2456[[#This Row],[Probability of Sale]]</f>
        <v>0</v>
      </c>
    </row>
    <row r="40" spans="2:12" ht="16.2" x14ac:dyDescent="0.3">
      <c r="B40" s="18" t="s">
        <v>134</v>
      </c>
      <c r="C40" s="18" t="s">
        <v>135</v>
      </c>
      <c r="D40" s="18" t="s">
        <v>80</v>
      </c>
      <c r="E40" s="18" t="s">
        <v>323</v>
      </c>
      <c r="F40" s="18">
        <v>12500</v>
      </c>
      <c r="G40" s="19"/>
      <c r="H40" s="20"/>
      <c r="I40" s="20"/>
      <c r="J40" s="53"/>
      <c r="K40" s="54" t="e">
        <f>DATE(#REF!,LOOKUP(tblData2456[[#This Row],[Date last contacted]],{"April",4;"August",8;"December",12;"February",2;"January",1;"July",7;"June",6;"March",3;"May",5;"November",11;"October",10;"September",9}),1)</f>
        <v>#REF!</v>
      </c>
      <c r="L40" s="55">
        <f>tblData2456[[#This Row],[Projected Premium]]*tblData2456[[#This Row],[Probability of Sale]]</f>
        <v>0</v>
      </c>
    </row>
    <row r="41" spans="2:12" ht="18.600000000000001" customHeight="1" x14ac:dyDescent="0.3">
      <c r="B41" s="18"/>
      <c r="C41" s="18"/>
      <c r="D41" s="18"/>
      <c r="E41" s="18"/>
      <c r="F41" s="18"/>
      <c r="G41" s="19"/>
      <c r="H41" s="20"/>
      <c r="I41" s="20"/>
      <c r="J41" s="53"/>
      <c r="K41" s="54" t="e">
        <f>DATE(#REF!,LOOKUP(tblData2456[[#This Row],[Date last contacted]],{"April",4;"August",8;"December",12;"February",2;"January",1;"July",7;"June",6;"March",3;"May",5;"November",11;"October",10;"September",9}),1)</f>
        <v>#REF!</v>
      </c>
      <c r="L41" s="55">
        <f>tblData2456[[#This Row],[Projected Premium]]*tblData2456[[#This Row],[Probability of Sale]]</f>
        <v>0</v>
      </c>
    </row>
    <row r="42" spans="2:12" s="22" customFormat="1" ht="42.6" customHeight="1" x14ac:dyDescent="0.3">
      <c r="B42" s="24" t="s">
        <v>324</v>
      </c>
      <c r="C42" s="24" t="s">
        <v>325</v>
      </c>
      <c r="D42" s="24" t="s">
        <v>12</v>
      </c>
      <c r="E42" s="24" t="s">
        <v>326</v>
      </c>
      <c r="F42" s="24">
        <v>4800</v>
      </c>
      <c r="G42" s="25" t="s">
        <v>307</v>
      </c>
      <c r="H42" s="27">
        <v>42919</v>
      </c>
      <c r="I42" s="31" t="s">
        <v>327</v>
      </c>
      <c r="J42" s="65"/>
      <c r="K42" s="66" t="e">
        <f>DATE(#REF!,LOOKUP(tblData2456[[#This Row],[Date last contacted]],{"April",4;"August",8;"December",12;"February",2;"January",1;"July",7;"June",6;"March",3;"May",5;"November",11;"October",10;"September",9}),1)</f>
        <v>#REF!</v>
      </c>
      <c r="L42" s="67">
        <f>tblData2456[[#This Row],[Projected Premium]]*tblData2456[[#This Row],[Probability of Sale]]</f>
        <v>0</v>
      </c>
    </row>
    <row r="43" spans="2:12" ht="24" customHeight="1" x14ac:dyDescent="0.3">
      <c r="B43" s="18"/>
      <c r="C43" s="18"/>
      <c r="D43" s="18"/>
      <c r="E43" s="18"/>
      <c r="F43" s="18"/>
      <c r="G43" s="19"/>
      <c r="H43" s="20"/>
      <c r="I43" s="20"/>
      <c r="J43" s="53"/>
      <c r="K43" s="54" t="e">
        <f>DATE(#REF!,LOOKUP(tblData2456[[#This Row],[Date last contacted]],{"April",4;"August",8;"December",12;"February",2;"January",1;"July",7;"June",6;"March",3;"May",5;"November",11;"October",10;"September",9}),1)</f>
        <v>#REF!</v>
      </c>
      <c r="L43" s="55">
        <f>tblData2456[[#This Row],[Projected Premium]]*tblData2456[[#This Row],[Probability of Sale]]</f>
        <v>0</v>
      </c>
    </row>
    <row r="44" spans="2:12" ht="45" customHeight="1" x14ac:dyDescent="0.3">
      <c r="B44" s="18" t="s">
        <v>328</v>
      </c>
      <c r="C44" s="18" t="s">
        <v>329</v>
      </c>
      <c r="D44" s="18" t="s">
        <v>12</v>
      </c>
      <c r="E44" s="18" t="s">
        <v>326</v>
      </c>
      <c r="F44" s="18">
        <v>14000</v>
      </c>
      <c r="G44" s="19" t="s">
        <v>303</v>
      </c>
      <c r="H44" s="21">
        <v>42919</v>
      </c>
      <c r="I44" s="20" t="s">
        <v>327</v>
      </c>
      <c r="J44" s="53"/>
      <c r="K44" s="54" t="e">
        <f>DATE(#REF!,LOOKUP(tblData2456[[#This Row],[Date last contacted]],{"April",4;"August",8;"December",12;"February",2;"January",1;"July",7;"June",6;"March",3;"May",5;"November",11;"October",10;"September",9}),1)</f>
        <v>#REF!</v>
      </c>
      <c r="L44" s="55">
        <f>tblData2456[[#This Row],[Projected Premium]]*tblData2456[[#This Row],[Probability of Sale]]</f>
        <v>0</v>
      </c>
    </row>
    <row r="45" spans="2:12" ht="24" customHeight="1" x14ac:dyDescent="0.3">
      <c r="B45" s="18"/>
      <c r="C45" s="18"/>
      <c r="D45" s="18"/>
      <c r="E45" s="18"/>
      <c r="F45" s="18"/>
      <c r="G45" s="19"/>
      <c r="H45" s="20"/>
      <c r="I45" s="20"/>
      <c r="J45" s="53"/>
      <c r="K45" s="54" t="e">
        <f>DATE(#REF!,LOOKUP(tblData2456[[#This Row],[Date last contacted]],{"April",4;"August",8;"December",12;"February",2;"January",1;"July",7;"June",6;"March",3;"May",5;"November",11;"October",10;"September",9}),1)</f>
        <v>#REF!</v>
      </c>
      <c r="L45" s="55">
        <f>tblData2456[[#This Row],[Projected Premium]]*tblData2456[[#This Row],[Probability of Sale]]</f>
        <v>0</v>
      </c>
    </row>
    <row r="46" spans="2:12" ht="24" customHeight="1" x14ac:dyDescent="0.3">
      <c r="B46" s="18" t="s">
        <v>331</v>
      </c>
      <c r="C46" s="18" t="s">
        <v>330</v>
      </c>
      <c r="D46" s="18" t="s">
        <v>98</v>
      </c>
      <c r="E46" s="18" t="s">
        <v>332</v>
      </c>
      <c r="F46" s="18">
        <v>5000</v>
      </c>
      <c r="G46" s="19" t="s">
        <v>333</v>
      </c>
      <c r="H46" s="21">
        <v>42947</v>
      </c>
      <c r="I46" s="20" t="s">
        <v>334</v>
      </c>
      <c r="J46" s="53"/>
      <c r="K46" s="54" t="e">
        <f>DATE(#REF!,LOOKUP(tblData2456[[#This Row],[Date last contacted]],{"April",4;"August",8;"December",12;"February",2;"January",1;"July",7;"June",6;"March",3;"May",5;"November",11;"October",10;"September",9}),1)</f>
        <v>#REF!</v>
      </c>
      <c r="L46" s="55">
        <f>tblData2456[[#This Row],[Projected Premium]]*tblData2456[[#This Row],[Probability of Sale]]</f>
        <v>0</v>
      </c>
    </row>
    <row r="47" spans="2:12" ht="24" customHeight="1" x14ac:dyDescent="0.3">
      <c r="B47" s="18"/>
      <c r="C47" s="18"/>
      <c r="D47" s="18"/>
      <c r="E47" s="18"/>
      <c r="F47" s="18"/>
      <c r="G47" s="19"/>
      <c r="H47" s="20"/>
      <c r="I47" s="20"/>
      <c r="J47" s="53"/>
      <c r="K47" s="54" t="e">
        <f>DATE(#REF!,LOOKUP(tblData2456[[#This Row],[Date last contacted]],{"April",4;"August",8;"December",12;"February",2;"January",1;"July",7;"June",6;"March",3;"May",5;"November",11;"October",10;"September",9}),1)</f>
        <v>#REF!</v>
      </c>
      <c r="L47" s="55">
        <f>tblData2456[[#This Row],[Projected Premium]]*tblData2456[[#This Row],[Probability of Sale]]</f>
        <v>0</v>
      </c>
    </row>
    <row r="48" spans="2:12" ht="24" customHeight="1" x14ac:dyDescent="0.3">
      <c r="B48" s="18" t="s">
        <v>335</v>
      </c>
      <c r="C48" s="18" t="s">
        <v>336</v>
      </c>
      <c r="D48" s="18" t="s">
        <v>337</v>
      </c>
      <c r="E48" s="18" t="s">
        <v>338</v>
      </c>
      <c r="F48" s="18">
        <v>2000</v>
      </c>
      <c r="G48" s="19" t="s">
        <v>333</v>
      </c>
      <c r="H48" s="21">
        <v>42947</v>
      </c>
      <c r="I48" s="20" t="s">
        <v>334</v>
      </c>
      <c r="J48" s="53"/>
      <c r="K48" s="54" t="e">
        <f>DATE(#REF!,LOOKUP(tblData2456[[#This Row],[Date last contacted]],{"April",4;"August",8;"December",12;"February",2;"January",1;"July",7;"June",6;"March",3;"May",5;"November",11;"October",10;"September",9}),1)</f>
        <v>#REF!</v>
      </c>
      <c r="L48" s="55">
        <f>tblData2456[[#This Row],[Projected Premium]]*tblData2456[[#This Row],[Probability of Sale]]</f>
        <v>0</v>
      </c>
    </row>
    <row r="49" spans="2:12" ht="24" customHeight="1" x14ac:dyDescent="0.3">
      <c r="B49" s="18"/>
      <c r="C49" s="18"/>
      <c r="D49" s="18"/>
      <c r="E49" s="18"/>
      <c r="F49" s="18"/>
      <c r="G49" s="19"/>
      <c r="H49" s="20"/>
      <c r="I49" s="20"/>
      <c r="J49" s="53"/>
      <c r="K49" s="54" t="e">
        <f>DATE(#REF!,LOOKUP(tblData2456[[#This Row],[Date last contacted]],{"April",4;"August",8;"December",12;"February",2;"January",1;"July",7;"June",6;"March",3;"May",5;"November",11;"October",10;"September",9}),1)</f>
        <v>#REF!</v>
      </c>
      <c r="L49" s="55">
        <f>tblData2456[[#This Row],[Projected Premium]]*tblData2456[[#This Row],[Probability of Sale]]</f>
        <v>0</v>
      </c>
    </row>
    <row r="50" spans="2:12" ht="24" customHeight="1" x14ac:dyDescent="0.3">
      <c r="B50" s="18"/>
      <c r="C50" s="18"/>
      <c r="D50" s="18"/>
      <c r="E50" s="18"/>
      <c r="F50" s="18"/>
      <c r="G50" s="19"/>
      <c r="H50" s="20"/>
      <c r="I50" s="20"/>
      <c r="J50" s="53"/>
      <c r="K50" s="54" t="e">
        <f>DATE(#REF!,LOOKUP(tblData2456[[#This Row],[Date last contacted]],{"April",4;"August",8;"December",12;"February",2;"January",1;"July",7;"June",6;"March",3;"May",5;"November",11;"October",10;"September",9}),1)</f>
        <v>#REF!</v>
      </c>
      <c r="L50" s="55">
        <f>tblData2456[[#This Row],[Projected Premium]]*tblData2456[[#This Row],[Probability of Sale]]</f>
        <v>0</v>
      </c>
    </row>
    <row r="51" spans="2:12" ht="24" customHeight="1" x14ac:dyDescent="0.3">
      <c r="B51" s="18"/>
      <c r="C51" s="18"/>
      <c r="D51" s="18"/>
      <c r="E51" s="18"/>
      <c r="F51" s="18"/>
      <c r="G51" s="19"/>
      <c r="H51" s="20"/>
      <c r="I51" s="20"/>
      <c r="J51" s="53"/>
      <c r="K51" s="54" t="e">
        <f>DATE(#REF!,LOOKUP(tblData2456[[#This Row],[Date last contacted]],{"April",4;"August",8;"December",12;"February",2;"January",1;"July",7;"June",6;"March",3;"May",5;"November",11;"October",10;"September",9}),1)</f>
        <v>#REF!</v>
      </c>
      <c r="L51" s="55">
        <f>tblData2456[[#This Row],[Projected Premium]]*tblData2456[[#This Row],[Probability of Sale]]</f>
        <v>0</v>
      </c>
    </row>
    <row r="52" spans="2:12" ht="24" customHeight="1" x14ac:dyDescent="0.3">
      <c r="B52" s="18"/>
      <c r="C52" s="18"/>
      <c r="D52" s="18"/>
      <c r="E52" s="18"/>
      <c r="F52" s="18"/>
      <c r="G52" s="19"/>
      <c r="H52" s="20"/>
      <c r="I52" s="20"/>
      <c r="J52" s="53"/>
      <c r="K52" s="54" t="e">
        <f>DATE(#REF!,LOOKUP(tblData2456[[#This Row],[Date last contacted]],{"April",4;"August",8;"December",12;"February",2;"January",1;"July",7;"June",6;"March",3;"May",5;"November",11;"October",10;"September",9}),1)</f>
        <v>#REF!</v>
      </c>
      <c r="L52" s="55">
        <f>tblData2456[[#This Row],[Projected Premium]]*tblData2456[[#This Row],[Probability of Sale]]</f>
        <v>0</v>
      </c>
    </row>
    <row r="53" spans="2:12" ht="24" customHeight="1" x14ac:dyDescent="0.3">
      <c r="B53" s="18"/>
      <c r="C53" s="18"/>
      <c r="D53" s="18"/>
      <c r="E53" s="18"/>
      <c r="F53" s="18"/>
      <c r="G53" s="19"/>
      <c r="H53" s="20"/>
      <c r="I53" s="20"/>
      <c r="J53" s="53"/>
      <c r="K53" s="54" t="e">
        <f>DATE(#REF!,LOOKUP(tblData2456[[#This Row],[Date last contacted]],{"April",4;"August",8;"December",12;"February",2;"January",1;"July",7;"June",6;"March",3;"May",5;"November",11;"October",10;"September",9}),1)</f>
        <v>#REF!</v>
      </c>
      <c r="L53" s="55">
        <f>tblData2456[[#This Row],[Projected Premium]]*tblData2456[[#This Row],[Probability of Sale]]</f>
        <v>0</v>
      </c>
    </row>
    <row r="54" spans="2:12" ht="24" customHeight="1" x14ac:dyDescent="0.3">
      <c r="B54" s="18"/>
      <c r="C54" s="18"/>
      <c r="D54" s="18"/>
      <c r="E54" s="18"/>
      <c r="F54" s="18"/>
      <c r="G54" s="19"/>
      <c r="H54" s="20"/>
      <c r="I54" s="20"/>
      <c r="J54" s="53"/>
      <c r="K54" s="54" t="e">
        <f>DATE(#REF!,LOOKUP(tblData2456[[#This Row],[Date last contacted]],{"April",4;"August",8;"December",12;"February",2;"January",1;"July",7;"June",6;"March",3;"May",5;"November",11;"October",10;"September",9}),1)</f>
        <v>#REF!</v>
      </c>
      <c r="L54" s="55">
        <f>tblData2456[[#This Row],[Projected Premium]]*tblData2456[[#This Row],[Probability of Sale]]</f>
        <v>0</v>
      </c>
    </row>
    <row r="55" spans="2:12" ht="24" customHeight="1" x14ac:dyDescent="0.3">
      <c r="B55" s="18"/>
      <c r="C55" s="18"/>
      <c r="D55" s="18"/>
      <c r="E55" s="18"/>
      <c r="F55" s="18"/>
      <c r="G55" s="19"/>
      <c r="H55" s="20"/>
      <c r="I55" s="20"/>
      <c r="J55" s="53"/>
      <c r="K55" s="54" t="e">
        <f>DATE(#REF!,LOOKUP(tblData2456[[#This Row],[Date last contacted]],{"April",4;"August",8;"December",12;"February",2;"January",1;"July",7;"June",6;"March",3;"May",5;"November",11;"October",10;"September",9}),1)</f>
        <v>#REF!</v>
      </c>
      <c r="L55" s="55">
        <f>tblData2456[[#This Row],[Projected Premium]]*tblData2456[[#This Row],[Probability of Sale]]</f>
        <v>0</v>
      </c>
    </row>
    <row r="56" spans="2:12" ht="16.2" x14ac:dyDescent="0.3">
      <c r="B56" s="18"/>
      <c r="C56" s="18"/>
      <c r="D56" s="18"/>
      <c r="E56" s="18"/>
      <c r="F56" s="18"/>
      <c r="G56" s="19"/>
      <c r="H56" s="20"/>
      <c r="I56" s="20"/>
      <c r="J56" s="53"/>
      <c r="K56" s="54" t="e">
        <f>DATE(#REF!,LOOKUP(tblData2456[[#This Row],[Date last contacted]],{"April",4;"August",8;"December",12;"February",2;"January",1;"July",7;"June",6;"March",3;"May",5;"November",11;"October",10;"September",9}),1)</f>
        <v>#REF!</v>
      </c>
      <c r="L56" s="55">
        <f>tblData2456[[#This Row],[Projected Premium]]*tblData2456[[#This Row],[Probability of Sale]]</f>
        <v>0</v>
      </c>
    </row>
    <row r="57" spans="2:12" ht="16.2" x14ac:dyDescent="0.3">
      <c r="B57" s="8" t="s">
        <v>2</v>
      </c>
      <c r="C57" s="8"/>
      <c r="D57" s="8"/>
      <c r="E57" s="7"/>
      <c r="F57" s="7">
        <f>SUBTOTAL(109,tblData2456[Projected Premium])</f>
        <v>251013</v>
      </c>
      <c r="G57" s="20"/>
      <c r="H57" s="8"/>
      <c r="I57" s="20"/>
      <c r="J57" s="8"/>
      <c r="K57" s="12"/>
      <c r="L57" s="12"/>
    </row>
    <row r="58" spans="2:12" ht="16.2" x14ac:dyDescent="0.3">
      <c r="B58" s="8"/>
      <c r="C58" s="8"/>
      <c r="D58" s="8"/>
      <c r="E58" s="8"/>
      <c r="F58" s="8"/>
      <c r="G58" s="20"/>
      <c r="H58" s="8"/>
      <c r="I58" s="20"/>
      <c r="J58" s="8"/>
      <c r="K58" s="8"/>
      <c r="L58" s="8"/>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autoPageBreaks="0" fitToPage="1"/>
  </sheetPr>
  <dimension ref="B1:L84"/>
  <sheetViews>
    <sheetView showGridLines="0" topLeftCell="A64" workbookViewId="0">
      <selection activeCell="D70" sqref="D70"/>
    </sheetView>
  </sheetViews>
  <sheetFormatPr defaultColWidth="9.28515625" defaultRowHeight="12" x14ac:dyDescent="0.3"/>
  <cols>
    <col min="1" max="1" width="2.140625" customWidth="1"/>
    <col min="2" max="2" width="32" customWidth="1"/>
    <col min="3" max="3" width="25.42578125" customWidth="1"/>
    <col min="4" max="4" width="21.140625" customWidth="1"/>
    <col min="5" max="5" width="21" customWidth="1"/>
    <col min="6" max="6" width="17.140625" customWidth="1"/>
    <col min="7" max="7" width="20.85546875" style="13" customWidth="1"/>
    <col min="8" max="8" width="17.5703125" customWidth="1"/>
    <col min="9" max="9" width="19.28515625" style="13" customWidth="1"/>
    <col min="10" max="10" width="16" customWidth="1"/>
    <col min="11" max="11" width="16.85546875" customWidth="1"/>
    <col min="12" max="12" width="17.85546875" customWidth="1"/>
    <col min="13" max="13" width="1.85546875" customWidth="1"/>
  </cols>
  <sheetData>
    <row r="1" spans="2:12" ht="9.9" customHeight="1" x14ac:dyDescent="0.3"/>
    <row r="2" spans="2:12" ht="34.799999999999997" x14ac:dyDescent="0.3">
      <c r="B2" s="5" t="s">
        <v>32</v>
      </c>
      <c r="C2" s="5"/>
      <c r="D2" s="5"/>
      <c r="E2" s="5"/>
      <c r="F2" s="5"/>
      <c r="G2" s="14"/>
      <c r="H2" s="5"/>
      <c r="I2" s="14"/>
      <c r="J2" s="5"/>
      <c r="K2" s="5"/>
      <c r="L2" s="5"/>
    </row>
    <row r="3" spans="2:12" ht="18" x14ac:dyDescent="0.3">
      <c r="B3" s="1" t="s">
        <v>33</v>
      </c>
      <c r="C3" s="1"/>
      <c r="D3" s="1"/>
      <c r="E3" s="1"/>
      <c r="F3" s="1"/>
      <c r="G3" s="15"/>
      <c r="H3" s="1"/>
      <c r="I3" s="15"/>
      <c r="J3" s="1"/>
      <c r="K3" s="1"/>
      <c r="L3" s="1"/>
    </row>
    <row r="4" spans="2:12" ht="16.2" thickBot="1" x14ac:dyDescent="0.35">
      <c r="B4" s="2" t="s">
        <v>0</v>
      </c>
      <c r="C4" s="2"/>
      <c r="D4" s="2"/>
      <c r="E4" s="2"/>
      <c r="F4" s="2"/>
      <c r="G4" s="16"/>
      <c r="H4" s="2"/>
      <c r="I4" s="16"/>
      <c r="J4" s="2"/>
      <c r="K4" s="2"/>
      <c r="L4" s="2"/>
    </row>
    <row r="5" spans="2:12" ht="15" customHeight="1" thickTop="1" x14ac:dyDescent="0.3">
      <c r="B5" s="3"/>
      <c r="C5" s="4"/>
      <c r="D5" s="4"/>
      <c r="E5" s="4"/>
      <c r="F5" s="4"/>
      <c r="G5" s="17"/>
      <c r="H5" s="4"/>
      <c r="I5" s="17"/>
      <c r="J5" s="3"/>
    </row>
    <row r="6" spans="2:12" ht="13.5" customHeight="1" x14ac:dyDescent="0.3">
      <c r="B6" s="3" t="s">
        <v>5</v>
      </c>
      <c r="C6" s="4"/>
      <c r="D6" s="4"/>
      <c r="E6" s="4"/>
      <c r="F6" s="4"/>
      <c r="G6" s="17"/>
      <c r="H6" s="4"/>
      <c r="I6" s="17"/>
      <c r="J6" s="3"/>
    </row>
    <row r="7" spans="2:12" ht="32.4" x14ac:dyDescent="0.3">
      <c r="B7" s="6" t="s">
        <v>4</v>
      </c>
      <c r="C7" s="6" t="s">
        <v>6</v>
      </c>
      <c r="D7" s="6" t="s">
        <v>7</v>
      </c>
      <c r="E7" s="6" t="s">
        <v>13</v>
      </c>
      <c r="F7" s="6" t="s">
        <v>15</v>
      </c>
      <c r="G7" s="6" t="s">
        <v>17</v>
      </c>
      <c r="H7" s="6" t="s">
        <v>16</v>
      </c>
      <c r="I7" s="6" t="s">
        <v>30</v>
      </c>
      <c r="J7" s="6" t="s">
        <v>8</v>
      </c>
      <c r="K7" s="6" t="s">
        <v>3</v>
      </c>
      <c r="L7" s="6" t="s">
        <v>9</v>
      </c>
    </row>
    <row r="8" spans="2:12" ht="16.2" x14ac:dyDescent="0.3">
      <c r="B8" s="18"/>
      <c r="C8" s="18"/>
      <c r="D8" s="18"/>
      <c r="E8" s="18"/>
      <c r="F8" s="18"/>
      <c r="G8" s="19"/>
      <c r="H8" s="20"/>
      <c r="I8" s="20"/>
      <c r="J8" s="53"/>
      <c r="K8" s="54"/>
      <c r="L8" s="55"/>
    </row>
    <row r="9" spans="2:12" s="49" customFormat="1" ht="32.4" x14ac:dyDescent="0.3">
      <c r="B9" s="42" t="s">
        <v>276</v>
      </c>
      <c r="C9" s="42" t="s">
        <v>277</v>
      </c>
      <c r="D9" s="42" t="s">
        <v>132</v>
      </c>
      <c r="E9" s="42" t="s">
        <v>103</v>
      </c>
      <c r="F9" s="42">
        <v>2000</v>
      </c>
      <c r="G9" s="43" t="s">
        <v>18</v>
      </c>
      <c r="H9" s="60">
        <v>42891</v>
      </c>
      <c r="I9" s="45" t="s">
        <v>278</v>
      </c>
      <c r="J9" s="61">
        <v>0.8</v>
      </c>
      <c r="K9" s="62" t="e">
        <f>DATE(#REF!,LOOKUP(tblData245[[#This Row],[Date last contacted]],{"April",4;"August",8;"December",12;"February",2;"January",1;"July",7;"June",6;"March",3;"May",5;"November",11;"October",10;"September",9}),1)</f>
        <v>#REF!</v>
      </c>
      <c r="L9" s="63">
        <f>tblData245[[#This Row],[Projected Premium]]*tblData245[[#This Row],[Probability of Sale]]</f>
        <v>1600</v>
      </c>
    </row>
    <row r="10" spans="2:12" ht="16.2" x14ac:dyDescent="0.3">
      <c r="B10" s="18"/>
      <c r="C10" s="18"/>
      <c r="D10" s="18"/>
      <c r="E10" s="18"/>
      <c r="F10" s="18"/>
      <c r="G10" s="19"/>
      <c r="H10" s="20"/>
      <c r="I10" s="20"/>
      <c r="J10" s="53"/>
      <c r="K10" s="54"/>
      <c r="L10" s="55"/>
    </row>
    <row r="11" spans="2:12" s="40" customFormat="1" ht="64.8" x14ac:dyDescent="0.3">
      <c r="B11" s="33" t="s">
        <v>51</v>
      </c>
      <c r="C11" s="33" t="s">
        <v>52</v>
      </c>
      <c r="D11" s="33" t="s">
        <v>12</v>
      </c>
      <c r="E11" s="33" t="s">
        <v>53</v>
      </c>
      <c r="F11" s="33">
        <v>20000</v>
      </c>
      <c r="G11" s="34" t="s">
        <v>54</v>
      </c>
      <c r="H11" s="56">
        <v>42914</v>
      </c>
      <c r="I11" s="36" t="s">
        <v>318</v>
      </c>
      <c r="J11" s="57">
        <v>0.8</v>
      </c>
      <c r="K11" s="58" t="e">
        <f>DATE(#REF!,LOOKUP(tblData245[[#This Row],[Date last contacted]],{"April",4;"August",8;"December",12;"February",2;"January",1;"July",7;"June",6;"March",3;"May",5;"November",11;"October",10;"September",9}),1)</f>
        <v>#REF!</v>
      </c>
      <c r="L11" s="59">
        <f>tblData245[[#This Row],[Projected Premium]]*tblData245[[#This Row],[Probability of Sale]]</f>
        <v>16000</v>
      </c>
    </row>
    <row r="12" spans="2:12" ht="16.2" x14ac:dyDescent="0.3">
      <c r="B12" s="18"/>
      <c r="C12" s="18"/>
      <c r="D12" s="18"/>
      <c r="E12" s="18"/>
      <c r="F12" s="18"/>
      <c r="G12" s="19"/>
      <c r="H12" s="20"/>
      <c r="I12" s="20"/>
      <c r="J12" s="53"/>
      <c r="K12" s="54" t="e">
        <f>DATE(#REF!,LOOKUP(tblData245[[#This Row],[Date last contacted]],{"April",4;"August",8;"December",12;"February",2;"January",1;"July",7;"June",6;"March",3;"May",5;"November",11;"October",10;"September",9}),1)</f>
        <v>#REF!</v>
      </c>
      <c r="L12" s="55">
        <f>tblData245[[#This Row],[Projected Premium]]*tblData245[[#This Row],[Probability of Sale]]</f>
        <v>0</v>
      </c>
    </row>
    <row r="13" spans="2:12" s="40" customFormat="1" ht="32.4" x14ac:dyDescent="0.3">
      <c r="B13" s="33" t="s">
        <v>56</v>
      </c>
      <c r="C13" s="33" t="s">
        <v>57</v>
      </c>
      <c r="D13" s="33" t="s">
        <v>36</v>
      </c>
      <c r="E13" s="33" t="s">
        <v>18</v>
      </c>
      <c r="F13" s="33" t="s">
        <v>58</v>
      </c>
      <c r="G13" s="34" t="s">
        <v>18</v>
      </c>
      <c r="H13" s="36"/>
      <c r="I13" s="36" t="s">
        <v>293</v>
      </c>
      <c r="J13" s="57"/>
      <c r="K13" s="58" t="e">
        <f>DATE(#REF!,LOOKUP(tblData245[[#This Row],[Date last contacted]],{"April",4;"August",8;"December",12;"February",2;"January",1;"July",7;"June",6;"March",3;"May",5;"November",11;"October",10;"September",9}),1)</f>
        <v>#REF!</v>
      </c>
      <c r="L13" s="59" t="e">
        <f>tblData245[[#This Row],[Projected Premium]]*tblData245[[#This Row],[Probability of Sale]]</f>
        <v>#VALUE!</v>
      </c>
    </row>
    <row r="14" spans="2:12" s="40" customFormat="1" ht="16.2" x14ac:dyDescent="0.3">
      <c r="B14" s="33"/>
      <c r="C14" s="33"/>
      <c r="D14" s="33"/>
      <c r="E14" s="33"/>
      <c r="F14" s="33"/>
      <c r="G14" s="34"/>
      <c r="H14" s="56"/>
      <c r="I14" s="36"/>
      <c r="J14" s="57"/>
      <c r="K14" s="58"/>
      <c r="L14" s="59"/>
    </row>
    <row r="15" spans="2:12" ht="32.4" x14ac:dyDescent="0.3">
      <c r="B15" s="18" t="s">
        <v>76</v>
      </c>
      <c r="C15" s="18" t="s">
        <v>77</v>
      </c>
      <c r="D15" s="18" t="s">
        <v>12</v>
      </c>
      <c r="E15" s="18" t="s">
        <v>78</v>
      </c>
      <c r="F15" s="18">
        <v>8000</v>
      </c>
      <c r="G15" s="19" t="s">
        <v>29</v>
      </c>
      <c r="H15" s="21">
        <v>42919</v>
      </c>
      <c r="I15" s="20" t="s">
        <v>319</v>
      </c>
      <c r="J15" s="53">
        <v>0.75</v>
      </c>
      <c r="K15" s="54" t="e">
        <f>DATE(#REF!,LOOKUP(tblData245[[#This Row],[Date last contacted]],{"April",4;"August",8;"December",12;"February",2;"January",1;"July",7;"June",6;"March",3;"May",5;"November",11;"October",10;"September",9}),1)</f>
        <v>#REF!</v>
      </c>
      <c r="L15" s="55">
        <f>tblData245[[#This Row],[Projected Premium]]*tblData245[[#This Row],[Probability of Sale]]</f>
        <v>6000</v>
      </c>
    </row>
    <row r="16" spans="2:12" ht="16.2" x14ac:dyDescent="0.3">
      <c r="B16" s="18"/>
      <c r="C16" s="18"/>
      <c r="D16" s="18"/>
      <c r="E16" s="18"/>
      <c r="F16" s="18"/>
      <c r="G16" s="19"/>
      <c r="H16" s="20"/>
      <c r="I16" s="20"/>
      <c r="J16" s="53"/>
      <c r="K16" s="54" t="e">
        <f>DATE(#REF!,LOOKUP(tblData245[[#This Row],[Date last contacted]],{"April",4;"August",8;"December",12;"February",2;"January",1;"July",7;"June",6;"March",3;"May",5;"November",11;"October",10;"September",9}),1)</f>
        <v>#REF!</v>
      </c>
      <c r="L16" s="55">
        <f>tblData245[[#This Row],[Projected Premium]]*tblData245[[#This Row],[Probability of Sale]]</f>
        <v>0</v>
      </c>
    </row>
    <row r="17" spans="2:12" ht="16.2" x14ac:dyDescent="0.3">
      <c r="B17" s="18"/>
      <c r="C17" s="18"/>
      <c r="D17" s="18"/>
      <c r="E17" s="18"/>
      <c r="F17" s="18"/>
      <c r="G17" s="19"/>
      <c r="H17" s="20"/>
      <c r="I17" s="20"/>
      <c r="J17" s="53"/>
      <c r="K17" s="54" t="e">
        <f>DATE(#REF!,LOOKUP(tblData245[[#This Row],[Date last contacted]],{"April",4;"August",8;"December",12;"February",2;"January",1;"July",7;"June",6;"March",3;"May",5;"November",11;"October",10;"September",9}),1)</f>
        <v>#REF!</v>
      </c>
      <c r="L17" s="55">
        <f>tblData245[[#This Row],[Projected Premium]]*tblData245[[#This Row],[Probability of Sale]]</f>
        <v>0</v>
      </c>
    </row>
    <row r="18" spans="2:12" ht="129.6" x14ac:dyDescent="0.3">
      <c r="B18" s="18" t="s">
        <v>119</v>
      </c>
      <c r="C18" s="18" t="s">
        <v>120</v>
      </c>
      <c r="D18" s="18" t="s">
        <v>12</v>
      </c>
      <c r="E18" s="18" t="s">
        <v>121</v>
      </c>
      <c r="F18" s="18">
        <v>17800</v>
      </c>
      <c r="G18" s="19" t="s">
        <v>18</v>
      </c>
      <c r="H18" s="21">
        <v>42906</v>
      </c>
      <c r="I18" s="20" t="s">
        <v>298</v>
      </c>
      <c r="J18" s="53">
        <v>0.7</v>
      </c>
      <c r="K18" s="54" t="e">
        <f>DATE(#REF!,LOOKUP(tblData245[[#This Row],[Date last contacted]],{"April",4;"August",8;"December",12;"February",2;"January",1;"July",7;"June",6;"March",3;"May",5;"November",11;"October",10;"September",9}),1)</f>
        <v>#REF!</v>
      </c>
      <c r="L18" s="55">
        <f>tblData245[[#This Row],[Projected Premium]]*tblData245[[#This Row],[Probability of Sale]]</f>
        <v>12460</v>
      </c>
    </row>
    <row r="19" spans="2:12" ht="16.2" x14ac:dyDescent="0.3">
      <c r="B19" s="18"/>
      <c r="C19" s="18"/>
      <c r="D19" s="18"/>
      <c r="E19" s="18"/>
      <c r="F19" s="18"/>
      <c r="G19" s="19"/>
      <c r="H19" s="20"/>
      <c r="I19" s="20"/>
      <c r="J19" s="53"/>
      <c r="K19" s="54" t="e">
        <f>DATE(#REF!,LOOKUP(tblData245[[#This Row],[Date last contacted]],{"April",4;"August",8;"December",12;"February",2;"January",1;"July",7;"June",6;"March",3;"May",5;"November",11;"October",10;"September",9}),1)</f>
        <v>#REF!</v>
      </c>
      <c r="L19" s="55">
        <f>tblData245[[#This Row],[Projected Premium]]*tblData245[[#This Row],[Probability of Sale]]</f>
        <v>0</v>
      </c>
    </row>
    <row r="20" spans="2:12" ht="16.2" x14ac:dyDescent="0.3">
      <c r="B20" s="18"/>
      <c r="C20" s="18"/>
      <c r="D20" s="18"/>
      <c r="E20" s="18"/>
      <c r="F20" s="18"/>
      <c r="G20" s="19"/>
      <c r="H20" s="20"/>
      <c r="I20" s="20"/>
      <c r="J20" s="53"/>
      <c r="K20" s="54" t="e">
        <f>DATE(#REF!,LOOKUP(tblData245[[#This Row],[Date last contacted]],{"April",4;"August",8;"December",12;"February",2;"January",1;"July",7;"June",6;"March",3;"May",5;"November",11;"October",10;"September",9}),1)</f>
        <v>#REF!</v>
      </c>
      <c r="L20" s="55">
        <f>tblData245[[#This Row],[Projected Premium]]*tblData245[[#This Row],[Probability of Sale]]</f>
        <v>0</v>
      </c>
    </row>
    <row r="21" spans="2:12" ht="16.2" x14ac:dyDescent="0.3">
      <c r="B21" s="18"/>
      <c r="C21" s="18"/>
      <c r="D21" s="18"/>
      <c r="E21" s="18"/>
      <c r="F21" s="18"/>
      <c r="G21" s="19"/>
      <c r="H21" s="20"/>
      <c r="I21" s="20"/>
      <c r="J21" s="53"/>
      <c r="K21" s="54" t="e">
        <f>DATE(#REF!,LOOKUP(tblData245[[#This Row],[Date last contacted]],{"April",4;"August",8;"December",12;"February",2;"January",1;"July",7;"June",6;"March",3;"May",5;"November",11;"October",10;"September",9}),1)</f>
        <v>#REF!</v>
      </c>
      <c r="L21" s="55">
        <f>tblData245[[#This Row],[Projected Premium]]*tblData245[[#This Row],[Probability of Sale]]</f>
        <v>0</v>
      </c>
    </row>
    <row r="22" spans="2:12" s="40" customFormat="1" ht="32.4" x14ac:dyDescent="0.3">
      <c r="B22" s="33" t="s">
        <v>164</v>
      </c>
      <c r="C22" s="33" t="s">
        <v>185</v>
      </c>
      <c r="D22" s="33" t="s">
        <v>12</v>
      </c>
      <c r="E22" s="33" t="s">
        <v>186</v>
      </c>
      <c r="F22" s="33">
        <v>4500</v>
      </c>
      <c r="G22" s="34" t="s">
        <v>29</v>
      </c>
      <c r="H22" s="56">
        <v>42888</v>
      </c>
      <c r="I22" s="36" t="s">
        <v>293</v>
      </c>
      <c r="J22" s="57"/>
      <c r="K22" s="58" t="e">
        <f>DATE(#REF!,LOOKUP(tblData245[[#This Row],[Date last contacted]],{"April",4;"August",8;"December",12;"February",2;"January",1;"July",7;"June",6;"March",3;"May",5;"November",11;"October",10;"September",9}),1)</f>
        <v>#REF!</v>
      </c>
      <c r="L22" s="59">
        <f>tblData245[[#This Row],[Projected Premium]]*tblData245[[#This Row],[Probability of Sale]]</f>
        <v>0</v>
      </c>
    </row>
    <row r="23" spans="2:12" ht="16.2" x14ac:dyDescent="0.3">
      <c r="B23" s="18"/>
      <c r="C23" s="18"/>
      <c r="D23" s="18"/>
      <c r="E23" s="18"/>
      <c r="F23" s="18"/>
      <c r="G23" s="19"/>
      <c r="H23" s="20"/>
      <c r="I23" s="20"/>
      <c r="J23" s="53"/>
      <c r="K23" s="54" t="e">
        <f>DATE(#REF!,LOOKUP(tblData245[[#This Row],[Date last contacted]],{"April",4;"August",8;"December",12;"February",2;"January",1;"July",7;"June",6;"March",3;"May",5;"November",11;"October",10;"September",9}),1)</f>
        <v>#REF!</v>
      </c>
      <c r="L23" s="55">
        <f>tblData245[[#This Row],[Projected Premium]]*tblData245[[#This Row],[Probability of Sale]]</f>
        <v>0</v>
      </c>
    </row>
    <row r="24" spans="2:12" ht="16.2" x14ac:dyDescent="0.3">
      <c r="B24" s="18"/>
      <c r="C24" s="18"/>
      <c r="D24" s="18"/>
      <c r="E24" s="18"/>
      <c r="F24" s="18"/>
      <c r="G24" s="19"/>
      <c r="H24" s="20"/>
      <c r="I24" s="20"/>
      <c r="J24" s="53"/>
      <c r="K24" s="54" t="e">
        <f>DATE(#REF!,LOOKUP(tblData245[[#This Row],[Date last contacted]],{"April",4;"August",8;"December",12;"February",2;"January",1;"July",7;"June",6;"March",3;"May",5;"November",11;"October",10;"September",9}),1)</f>
        <v>#REF!</v>
      </c>
      <c r="L24" s="55">
        <f>tblData245[[#This Row],[Projected Premium]]*tblData245[[#This Row],[Probability of Sale]]</f>
        <v>0</v>
      </c>
    </row>
    <row r="25" spans="2:12" s="49" customFormat="1" ht="32.4" x14ac:dyDescent="0.3">
      <c r="B25" s="42" t="s">
        <v>170</v>
      </c>
      <c r="C25" s="42" t="s">
        <v>171</v>
      </c>
      <c r="D25" s="42" t="s">
        <v>98</v>
      </c>
      <c r="E25" s="42" t="s">
        <v>172</v>
      </c>
      <c r="F25" s="42">
        <v>8000</v>
      </c>
      <c r="G25" s="43" t="s">
        <v>261</v>
      </c>
      <c r="H25" s="60">
        <v>42888</v>
      </c>
      <c r="I25" s="45" t="s">
        <v>196</v>
      </c>
      <c r="J25" s="61"/>
      <c r="K25" s="62" t="e">
        <f>DATE(#REF!,LOOKUP(tblData245[[#This Row],[Date last contacted]],{"April",4;"August",8;"December",12;"February",2;"January",1;"July",7;"June",6;"March",3;"May",5;"November",11;"October",10;"September",9}),1)</f>
        <v>#REF!</v>
      </c>
      <c r="L25" s="63">
        <f>tblData245[[#This Row],[Projected Premium]]*tblData245[[#This Row],[Probability of Sale]]</f>
        <v>0</v>
      </c>
    </row>
    <row r="26" spans="2:12" ht="16.2" x14ac:dyDescent="0.3">
      <c r="B26" s="18"/>
      <c r="C26" s="18"/>
      <c r="D26" s="18"/>
      <c r="E26" s="18"/>
      <c r="F26" s="18"/>
      <c r="G26" s="19"/>
      <c r="H26" s="20"/>
      <c r="I26" s="20"/>
      <c r="J26" s="53"/>
      <c r="K26" s="54" t="e">
        <f>DATE(#REF!,LOOKUP(tblData245[[#This Row],[Date last contacted]],{"April",4;"August",8;"December",12;"February",2;"January",1;"July",7;"June",6;"March",3;"May",5;"November",11;"October",10;"September",9}),1)</f>
        <v>#REF!</v>
      </c>
      <c r="L26" s="55">
        <f>tblData245[[#This Row],[Projected Premium]]*tblData245[[#This Row],[Probability of Sale]]</f>
        <v>0</v>
      </c>
    </row>
    <row r="27" spans="2:12" s="40" customFormat="1" ht="32.4" x14ac:dyDescent="0.3">
      <c r="B27" s="33" t="s">
        <v>176</v>
      </c>
      <c r="C27" s="33" t="s">
        <v>177</v>
      </c>
      <c r="D27" s="33" t="s">
        <v>12</v>
      </c>
      <c r="E27" s="33" t="s">
        <v>103</v>
      </c>
      <c r="F27" s="33">
        <v>7000</v>
      </c>
      <c r="G27" s="34"/>
      <c r="H27" s="56">
        <v>42860</v>
      </c>
      <c r="I27" s="36" t="s">
        <v>293</v>
      </c>
      <c r="J27" s="57"/>
      <c r="K27" s="58" t="e">
        <f>DATE(#REF!,LOOKUP(tblData245[[#This Row],[Date last contacted]],{"April",4;"August",8;"December",12;"February",2;"January",1;"July",7;"June",6;"March",3;"May",5;"November",11;"October",10;"September",9}),1)</f>
        <v>#REF!</v>
      </c>
      <c r="L27" s="59">
        <f>tblData245[[#This Row],[Projected Premium]]*tblData245[[#This Row],[Probability of Sale]]</f>
        <v>0</v>
      </c>
    </row>
    <row r="28" spans="2:12" ht="16.2" x14ac:dyDescent="0.3">
      <c r="B28" s="18"/>
      <c r="C28" s="18"/>
      <c r="D28" s="18"/>
      <c r="E28" s="18"/>
      <c r="F28" s="18"/>
      <c r="G28" s="19"/>
      <c r="H28" s="20"/>
      <c r="I28" s="20"/>
      <c r="J28" s="53"/>
      <c r="K28" s="54" t="e">
        <f>DATE(#REF!,LOOKUP(tblData245[[#This Row],[Date last contacted]],{"April",4;"August",8;"December",12;"February",2;"January",1;"July",7;"June",6;"March",3;"May",5;"November",11;"October",10;"September",9}),1)</f>
        <v>#REF!</v>
      </c>
      <c r="L28" s="55">
        <f>tblData245[[#This Row],[Projected Premium]]*tblData245[[#This Row],[Probability of Sale]]</f>
        <v>0</v>
      </c>
    </row>
    <row r="29" spans="2:12" ht="16.2" x14ac:dyDescent="0.3">
      <c r="B29" s="18"/>
      <c r="C29" s="18"/>
      <c r="D29" s="18"/>
      <c r="E29" s="18"/>
      <c r="F29" s="18"/>
      <c r="G29" s="19"/>
      <c r="H29" s="20"/>
      <c r="I29" s="20"/>
      <c r="J29" s="53"/>
      <c r="K29" s="54" t="e">
        <f>DATE(#REF!,LOOKUP(tblData245[[#This Row],[Date last contacted]],{"April",4;"August",8;"December",12;"February",2;"January",1;"July",7;"June",6;"March",3;"May",5;"November",11;"October",10;"September",9}),1)</f>
        <v>#REF!</v>
      </c>
      <c r="L29" s="55">
        <f>tblData245[[#This Row],[Projected Premium]]*tblData245[[#This Row],[Probability of Sale]]</f>
        <v>0</v>
      </c>
    </row>
    <row r="30" spans="2:12" s="40" customFormat="1" ht="64.8" x14ac:dyDescent="0.3">
      <c r="B30" s="33" t="s">
        <v>218</v>
      </c>
      <c r="C30" s="33" t="s">
        <v>219</v>
      </c>
      <c r="D30" s="33" t="s">
        <v>12</v>
      </c>
      <c r="E30" s="33" t="s">
        <v>24</v>
      </c>
      <c r="F30" s="33">
        <v>2200</v>
      </c>
      <c r="G30" s="34" t="s">
        <v>220</v>
      </c>
      <c r="H30" s="56">
        <v>42856</v>
      </c>
      <c r="I30" s="36" t="s">
        <v>221</v>
      </c>
      <c r="J30" s="57"/>
      <c r="K30" s="58" t="e">
        <f>DATE(#REF!,LOOKUP(tblData245[[#This Row],[Date last contacted]],{"April",4;"August",8;"December",12;"February",2;"January",1;"July",7;"June",6;"March",3;"May",5;"November",11;"October",10;"September",9}),1)</f>
        <v>#REF!</v>
      </c>
      <c r="L30" s="59">
        <f>tblData245[[#This Row],[Projected Premium]]*tblData245[[#This Row],[Probability of Sale]]</f>
        <v>0</v>
      </c>
    </row>
    <row r="31" spans="2:12" ht="16.2" x14ac:dyDescent="0.3">
      <c r="B31" s="18"/>
      <c r="C31" s="18"/>
      <c r="D31" s="18"/>
      <c r="E31" s="18"/>
      <c r="F31" s="18"/>
      <c r="G31" s="19"/>
      <c r="H31" s="20"/>
      <c r="I31" s="20"/>
      <c r="J31" s="53"/>
      <c r="K31" s="54" t="e">
        <f>DATE(#REF!,LOOKUP(tblData245[[#This Row],[Date last contacted]],{"April",4;"August",8;"December",12;"February",2;"January",1;"July",7;"June",6;"March",3;"May",5;"November",11;"October",10;"September",9}),1)</f>
        <v>#REF!</v>
      </c>
      <c r="L31" s="55">
        <f>tblData245[[#This Row],[Projected Premium]]*tblData245[[#This Row],[Probability of Sale]]</f>
        <v>0</v>
      </c>
    </row>
    <row r="32" spans="2:12" s="49" customFormat="1" ht="16.2" x14ac:dyDescent="0.3">
      <c r="B32" s="42" t="s">
        <v>222</v>
      </c>
      <c r="C32" s="42" t="s">
        <v>223</v>
      </c>
      <c r="D32" s="42" t="s">
        <v>12</v>
      </c>
      <c r="E32" s="42" t="s">
        <v>24</v>
      </c>
      <c r="F32" s="42">
        <v>13000</v>
      </c>
      <c r="G32" s="43" t="s">
        <v>18</v>
      </c>
      <c r="H32" s="60">
        <v>42880</v>
      </c>
      <c r="I32" s="45" t="s">
        <v>196</v>
      </c>
      <c r="J32" s="61"/>
      <c r="K32" s="62" t="e">
        <f>DATE(#REF!,LOOKUP(tblData245[[#This Row],[Date last contacted]],{"April",4;"August",8;"December",12;"February",2;"January",1;"July",7;"June",6;"March",3;"May",5;"November",11;"October",10;"September",9}),1)</f>
        <v>#REF!</v>
      </c>
      <c r="L32" s="63">
        <f>tblData245[[#This Row],[Projected Premium]]*tblData245[[#This Row],[Probability of Sale]]</f>
        <v>0</v>
      </c>
    </row>
    <row r="33" spans="2:12" ht="16.2" x14ac:dyDescent="0.3">
      <c r="B33" s="18"/>
      <c r="C33" s="18"/>
      <c r="D33" s="18"/>
      <c r="E33" s="18"/>
      <c r="F33" s="18"/>
      <c r="G33" s="19"/>
      <c r="H33" s="20"/>
      <c r="I33" s="20"/>
      <c r="J33" s="53"/>
      <c r="K33" s="54" t="e">
        <f>DATE(#REF!,LOOKUP(tblData245[[#This Row],[Date last contacted]],{"April",4;"August",8;"December",12;"February",2;"January",1;"July",7;"June",6;"March",3;"May",5;"November",11;"October",10;"September",9}),1)</f>
        <v>#REF!</v>
      </c>
      <c r="L33" s="55">
        <f>tblData245[[#This Row],[Projected Premium]]*tblData245[[#This Row],[Probability of Sale]]</f>
        <v>0</v>
      </c>
    </row>
    <row r="34" spans="2:12" ht="32.4" x14ac:dyDescent="0.3">
      <c r="B34" s="18" t="s">
        <v>224</v>
      </c>
      <c r="C34" s="18" t="s">
        <v>225</v>
      </c>
      <c r="D34" s="18" t="s">
        <v>80</v>
      </c>
      <c r="E34" s="18" t="s">
        <v>226</v>
      </c>
      <c r="F34" s="18">
        <v>5700</v>
      </c>
      <c r="G34" s="19"/>
      <c r="H34" s="21">
        <v>42864</v>
      </c>
      <c r="I34" s="20" t="s">
        <v>234</v>
      </c>
      <c r="J34" s="53"/>
      <c r="K34" s="54" t="e">
        <f>DATE(#REF!,LOOKUP(tblData245[[#This Row],[Date last contacted]],{"April",4;"August",8;"December",12;"February",2;"January",1;"July",7;"June",6;"March",3;"May",5;"November",11;"October",10;"September",9}),1)</f>
        <v>#REF!</v>
      </c>
      <c r="L34" s="55">
        <f>tblData245[[#This Row],[Projected Premium]]*tblData245[[#This Row],[Probability of Sale]]</f>
        <v>0</v>
      </c>
    </row>
    <row r="35" spans="2:12" ht="16.2" x14ac:dyDescent="0.3">
      <c r="B35" s="18"/>
      <c r="C35" s="18"/>
      <c r="D35" s="18"/>
      <c r="E35" s="18"/>
      <c r="F35" s="18"/>
      <c r="G35" s="19"/>
      <c r="H35" s="20"/>
      <c r="I35" s="20"/>
      <c r="J35" s="53"/>
      <c r="K35" s="54" t="e">
        <f>DATE(#REF!,LOOKUP(tblData245[[#This Row],[Date last contacted]],{"April",4;"August",8;"December",12;"February",2;"January",1;"July",7;"June",6;"March",3;"May",5;"November",11;"October",10;"September",9}),1)</f>
        <v>#REF!</v>
      </c>
      <c r="L35" s="55">
        <f>tblData245[[#This Row],[Projected Premium]]*tblData245[[#This Row],[Probability of Sale]]</f>
        <v>0</v>
      </c>
    </row>
    <row r="36" spans="2:12" s="91" customFormat="1" ht="32.4" x14ac:dyDescent="0.3">
      <c r="B36" s="84" t="s">
        <v>227</v>
      </c>
      <c r="C36" s="84" t="s">
        <v>228</v>
      </c>
      <c r="D36" s="84" t="s">
        <v>12</v>
      </c>
      <c r="E36" s="84" t="s">
        <v>180</v>
      </c>
      <c r="F36" s="84">
        <v>13000</v>
      </c>
      <c r="G36" s="85" t="s">
        <v>18</v>
      </c>
      <c r="H36" s="86">
        <v>42864</v>
      </c>
      <c r="I36" s="87" t="s">
        <v>233</v>
      </c>
      <c r="J36" s="88"/>
      <c r="K36" s="89" t="e">
        <f>DATE(#REF!,LOOKUP(tblData245[[#This Row],[Date last contacted]],{"April",4;"August",8;"December",12;"February",2;"January",1;"July",7;"June",6;"March",3;"May",5;"November",11;"October",10;"September",9}),1)</f>
        <v>#REF!</v>
      </c>
      <c r="L36" s="90">
        <f>tblData245[[#This Row],[Projected Premium]]*tblData245[[#This Row],[Probability of Sale]]</f>
        <v>0</v>
      </c>
    </row>
    <row r="37" spans="2:12" ht="16.2" x14ac:dyDescent="0.3">
      <c r="B37" s="18"/>
      <c r="C37" s="18"/>
      <c r="D37" s="18"/>
      <c r="E37" s="18"/>
      <c r="F37" s="18"/>
      <c r="G37" s="19"/>
      <c r="H37" s="20"/>
      <c r="I37" s="20"/>
      <c r="J37" s="53"/>
      <c r="K37" s="54" t="e">
        <f>DATE(#REF!,LOOKUP(tblData245[[#This Row],[Date last contacted]],{"April",4;"August",8;"December",12;"February",2;"January",1;"July",7;"June",6;"March",3;"May",5;"November",11;"October",10;"September",9}),1)</f>
        <v>#REF!</v>
      </c>
      <c r="L37" s="55">
        <f>tblData245[[#This Row],[Projected Premium]]*tblData245[[#This Row],[Probability of Sale]]</f>
        <v>0</v>
      </c>
    </row>
    <row r="38" spans="2:12" ht="32.4" x14ac:dyDescent="0.3">
      <c r="B38" s="18" t="s">
        <v>229</v>
      </c>
      <c r="C38" s="18" t="s">
        <v>230</v>
      </c>
      <c r="D38" s="18" t="s">
        <v>231</v>
      </c>
      <c r="E38" s="18" t="s">
        <v>161</v>
      </c>
      <c r="F38" s="18">
        <v>55000</v>
      </c>
      <c r="G38" s="19"/>
      <c r="H38" s="20"/>
      <c r="I38" s="20" t="s">
        <v>232</v>
      </c>
      <c r="J38" s="53"/>
      <c r="K38" s="54" t="e">
        <f>DATE(#REF!,LOOKUP(tblData245[[#This Row],[Date last contacted]],{"April",4;"August",8;"December",12;"February",2;"January",1;"July",7;"June",6;"March",3;"May",5;"November",11;"October",10;"September",9}),1)</f>
        <v>#REF!</v>
      </c>
      <c r="L38" s="55">
        <f>tblData245[[#This Row],[Projected Premium]]*tblData245[[#This Row],[Probability of Sale]]</f>
        <v>0</v>
      </c>
    </row>
    <row r="39" spans="2:12" ht="16.2" x14ac:dyDescent="0.3">
      <c r="B39" s="18"/>
      <c r="C39" s="18"/>
      <c r="D39" s="18"/>
      <c r="E39" s="18"/>
      <c r="F39" s="18"/>
      <c r="G39" s="19"/>
      <c r="H39" s="20"/>
      <c r="I39" s="20"/>
      <c r="J39" s="53"/>
      <c r="K39" s="54" t="e">
        <f>DATE(#REF!,LOOKUP(tblData245[[#This Row],[Date last contacted]],{"April",4;"August",8;"December",12;"February",2;"January",1;"July",7;"June",6;"March",3;"May",5;"November",11;"October",10;"September",9}),1)</f>
        <v>#REF!</v>
      </c>
      <c r="L39" s="55">
        <f>tblData245[[#This Row],[Projected Premium]]*tblData245[[#This Row],[Probability of Sale]]</f>
        <v>0</v>
      </c>
    </row>
    <row r="40" spans="2:12" ht="48.6" x14ac:dyDescent="0.3">
      <c r="B40" s="18" t="s">
        <v>235</v>
      </c>
      <c r="C40" s="18" t="s">
        <v>236</v>
      </c>
      <c r="D40" s="18" t="s">
        <v>237</v>
      </c>
      <c r="E40" s="18" t="s">
        <v>18</v>
      </c>
      <c r="F40" s="18"/>
      <c r="G40" s="19"/>
      <c r="H40" s="21">
        <v>42864</v>
      </c>
      <c r="I40" s="20" t="s">
        <v>238</v>
      </c>
      <c r="J40" s="53"/>
      <c r="K40" s="54" t="e">
        <f>DATE(#REF!,LOOKUP(tblData245[[#This Row],[Date last contacted]],{"April",4;"August",8;"December",12;"February",2;"January",1;"July",7;"June",6;"March",3;"May",5;"November",11;"October",10;"September",9}),1)</f>
        <v>#REF!</v>
      </c>
      <c r="L40" s="55">
        <f>tblData245[[#This Row],[Projected Premium]]*tblData245[[#This Row],[Probability of Sale]]</f>
        <v>0</v>
      </c>
    </row>
    <row r="41" spans="2:12" ht="16.2" x14ac:dyDescent="0.3">
      <c r="B41" s="18"/>
      <c r="C41" s="18"/>
      <c r="D41" s="18"/>
      <c r="E41" s="18"/>
      <c r="F41" s="18"/>
      <c r="G41" s="19"/>
      <c r="H41" s="20"/>
      <c r="I41" s="20"/>
      <c r="J41" s="53"/>
      <c r="K41" s="54" t="e">
        <f>DATE(#REF!,LOOKUP(tblData245[[#This Row],[Date last contacted]],{"April",4;"August",8;"December",12;"February",2;"January",1;"July",7;"June",6;"March",3;"May",5;"November",11;"October",10;"September",9}),1)</f>
        <v>#REF!</v>
      </c>
      <c r="L41" s="55">
        <f>tblData245[[#This Row],[Projected Premium]]*tblData245[[#This Row],[Probability of Sale]]</f>
        <v>0</v>
      </c>
    </row>
    <row r="42" spans="2:12" s="49" customFormat="1" ht="32.4" x14ac:dyDescent="0.3">
      <c r="B42" s="42" t="s">
        <v>239</v>
      </c>
      <c r="C42" s="42" t="s">
        <v>240</v>
      </c>
      <c r="D42" s="42" t="s">
        <v>12</v>
      </c>
      <c r="E42" s="42" t="s">
        <v>24</v>
      </c>
      <c r="F42" s="42">
        <v>1355</v>
      </c>
      <c r="G42" s="43"/>
      <c r="H42" s="60">
        <v>42880</v>
      </c>
      <c r="I42" s="45" t="s">
        <v>196</v>
      </c>
      <c r="J42" s="61"/>
      <c r="K42" s="62" t="e">
        <f>DATE(#REF!,LOOKUP(tblData245[[#This Row],[Date last contacted]],{"April",4;"August",8;"December",12;"February",2;"January",1;"July",7;"June",6;"March",3;"May",5;"November",11;"October",10;"September",9}),1)</f>
        <v>#REF!</v>
      </c>
      <c r="L42" s="63">
        <f>tblData245[[#This Row],[Projected Premium]]*tblData245[[#This Row],[Probability of Sale]]</f>
        <v>0</v>
      </c>
    </row>
    <row r="43" spans="2:12" ht="16.2" x14ac:dyDescent="0.3">
      <c r="B43" s="18"/>
      <c r="C43" s="18"/>
      <c r="D43" s="18"/>
      <c r="E43" s="18"/>
      <c r="F43" s="18"/>
      <c r="G43" s="19"/>
      <c r="H43" s="20"/>
      <c r="I43" s="20"/>
      <c r="J43" s="53"/>
      <c r="K43" s="54" t="e">
        <f>DATE(#REF!,LOOKUP(tblData245[[#This Row],[Date last contacted]],{"April",4;"August",8;"December",12;"February",2;"January",1;"July",7;"June",6;"March",3;"May",5;"November",11;"October",10;"September",9}),1)</f>
        <v>#REF!</v>
      </c>
      <c r="L43" s="55">
        <f>tblData245[[#This Row],[Projected Premium]]*tblData245[[#This Row],[Probability of Sale]]</f>
        <v>0</v>
      </c>
    </row>
    <row r="44" spans="2:12" ht="16.2" x14ac:dyDescent="0.3">
      <c r="B44" s="18"/>
      <c r="C44" s="18"/>
      <c r="D44" s="18"/>
      <c r="E44" s="18"/>
      <c r="F44" s="18"/>
      <c r="G44" s="19"/>
      <c r="H44" s="20"/>
      <c r="I44" s="20"/>
      <c r="J44" s="53"/>
      <c r="K44" s="54" t="e">
        <f>DATE(#REF!,LOOKUP(tblData245[[#This Row],[Date last contacted]],{"April",4;"August",8;"December",12;"February",2;"January",1;"July",7;"June",6;"March",3;"May",5;"November",11;"October",10;"September",9}),1)</f>
        <v>#REF!</v>
      </c>
      <c r="L44" s="55">
        <f>tblData245[[#This Row],[Projected Premium]]*tblData245[[#This Row],[Probability of Sale]]</f>
        <v>0</v>
      </c>
    </row>
    <row r="45" spans="2:12" s="49" customFormat="1" ht="32.4" x14ac:dyDescent="0.3">
      <c r="B45" s="42" t="s">
        <v>241</v>
      </c>
      <c r="C45" s="42" t="s">
        <v>242</v>
      </c>
      <c r="D45" s="42" t="s">
        <v>12</v>
      </c>
      <c r="E45" s="42" t="s">
        <v>103</v>
      </c>
      <c r="F45" s="42">
        <v>8000</v>
      </c>
      <c r="G45" s="43"/>
      <c r="H45" s="60">
        <v>42866</v>
      </c>
      <c r="I45" s="45" t="s">
        <v>243</v>
      </c>
      <c r="J45" s="61"/>
      <c r="K45" s="62" t="e">
        <f>DATE(#REF!,LOOKUP(tblData245[[#This Row],[Date last contacted]],{"April",4;"August",8;"December",12;"February",2;"January",1;"July",7;"June",6;"March",3;"May",5;"November",11;"October",10;"September",9}),1)</f>
        <v>#REF!</v>
      </c>
      <c r="L45" s="63">
        <f>tblData245[[#This Row],[Projected Premium]]*tblData245[[#This Row],[Probability of Sale]]</f>
        <v>0</v>
      </c>
    </row>
    <row r="46" spans="2:12" ht="16.2" x14ac:dyDescent="0.3">
      <c r="B46" s="18"/>
      <c r="C46" s="18"/>
      <c r="D46" s="18"/>
      <c r="E46" s="18"/>
      <c r="F46" s="18"/>
      <c r="G46" s="19"/>
      <c r="H46" s="20"/>
      <c r="I46" s="20"/>
      <c r="J46" s="53"/>
      <c r="K46" s="54" t="e">
        <f>DATE(#REF!,LOOKUP(tblData245[[#This Row],[Date last contacted]],{"April",4;"August",8;"December",12;"February",2;"January",1;"July",7;"June",6;"March",3;"May",5;"November",11;"October",10;"September",9}),1)</f>
        <v>#REF!</v>
      </c>
      <c r="L46" s="55">
        <f>tblData245[[#This Row],[Projected Premium]]*tblData245[[#This Row],[Probability of Sale]]</f>
        <v>0</v>
      </c>
    </row>
    <row r="47" spans="2:12" s="49" customFormat="1" ht="81" x14ac:dyDescent="0.3">
      <c r="B47" s="42" t="s">
        <v>244</v>
      </c>
      <c r="C47" s="42" t="s">
        <v>112</v>
      </c>
      <c r="D47" s="42" t="s">
        <v>12</v>
      </c>
      <c r="E47" s="42" t="s">
        <v>103</v>
      </c>
      <c r="F47" s="42">
        <v>3800</v>
      </c>
      <c r="G47" s="43" t="s">
        <v>199</v>
      </c>
      <c r="H47" s="60">
        <v>42880</v>
      </c>
      <c r="I47" s="45" t="s">
        <v>245</v>
      </c>
      <c r="J47" s="61"/>
      <c r="K47" s="62" t="e">
        <f>DATE(#REF!,LOOKUP(tblData245[[#This Row],[Date last contacted]],{"April",4;"August",8;"December",12;"February",2;"January",1;"July",7;"June",6;"March",3;"May",5;"November",11;"October",10;"September",9}),1)</f>
        <v>#REF!</v>
      </c>
      <c r="L47" s="63">
        <f>tblData245[[#This Row],[Projected Premium]]*tblData245[[#This Row],[Probability of Sale]]</f>
        <v>0</v>
      </c>
    </row>
    <row r="48" spans="2:12" s="75" customFormat="1" ht="32.4" x14ac:dyDescent="0.3">
      <c r="B48" s="68" t="s">
        <v>134</v>
      </c>
      <c r="C48" s="68" t="s">
        <v>135</v>
      </c>
      <c r="D48" s="68" t="s">
        <v>80</v>
      </c>
      <c r="E48" s="68" t="s">
        <v>246</v>
      </c>
      <c r="F48" s="68">
        <v>2700</v>
      </c>
      <c r="G48" s="69" t="s">
        <v>247</v>
      </c>
      <c r="H48" s="70">
        <v>42879</v>
      </c>
      <c r="I48" s="71" t="s">
        <v>248</v>
      </c>
      <c r="J48" s="72"/>
      <c r="K48" s="73" t="e">
        <f>DATE(#REF!,LOOKUP(tblData245[[#This Row],[Date last contacted]],{"April",4;"August",8;"December",12;"February",2;"January",1;"July",7;"June",6;"March",3;"May",5;"November",11;"October",10;"September",9}),1)</f>
        <v>#REF!</v>
      </c>
      <c r="L48" s="74">
        <f>tblData245[[#This Row],[Projected Premium]]*tblData245[[#This Row],[Probability of Sale]]</f>
        <v>0</v>
      </c>
    </row>
    <row r="49" spans="2:12" ht="16.2" x14ac:dyDescent="0.3">
      <c r="B49" s="18"/>
      <c r="C49" s="18"/>
      <c r="D49" s="18"/>
      <c r="E49" s="18"/>
      <c r="F49" s="18"/>
      <c r="G49" s="19"/>
      <c r="H49" s="20"/>
      <c r="I49" s="20"/>
      <c r="J49" s="53"/>
      <c r="K49" s="54" t="e">
        <f>DATE(#REF!,LOOKUP(tblData245[[#This Row],[Date last contacted]],{"April",4;"August",8;"December",12;"February",2;"January",1;"July",7;"June",6;"March",3;"May",5;"November",11;"October",10;"September",9}),1)</f>
        <v>#REF!</v>
      </c>
      <c r="L49" s="55">
        <f>tblData245[[#This Row],[Projected Premium]]*tblData245[[#This Row],[Probability of Sale]]</f>
        <v>0</v>
      </c>
    </row>
    <row r="50" spans="2:12" ht="32.4" x14ac:dyDescent="0.3">
      <c r="B50" s="18" t="s">
        <v>249</v>
      </c>
      <c r="C50" s="18" t="s">
        <v>250</v>
      </c>
      <c r="D50" s="18" t="s">
        <v>80</v>
      </c>
      <c r="E50" s="18" t="s">
        <v>24</v>
      </c>
      <c r="F50" s="18">
        <v>2100</v>
      </c>
      <c r="G50" s="19" t="s">
        <v>199</v>
      </c>
      <c r="H50" s="21">
        <v>42879</v>
      </c>
      <c r="I50" s="20" t="s">
        <v>251</v>
      </c>
      <c r="J50" s="53"/>
      <c r="K50" s="54" t="e">
        <f>DATE(#REF!,LOOKUP(tblData245[[#This Row],[Date last contacted]],{"April",4;"August",8;"December",12;"February",2;"January",1;"July",7;"June",6;"March",3;"May",5;"November",11;"October",10;"September",9}),1)</f>
        <v>#REF!</v>
      </c>
      <c r="L50" s="55">
        <f>tblData245[[#This Row],[Projected Premium]]*tblData245[[#This Row],[Probability of Sale]]</f>
        <v>0</v>
      </c>
    </row>
    <row r="51" spans="2:12" ht="16.2" x14ac:dyDescent="0.3">
      <c r="B51" s="18"/>
      <c r="C51" s="18"/>
      <c r="D51" s="18"/>
      <c r="E51" s="18"/>
      <c r="F51" s="18"/>
      <c r="G51" s="19"/>
      <c r="H51" s="20"/>
      <c r="I51" s="20"/>
      <c r="J51" s="53"/>
      <c r="K51" s="54" t="e">
        <f>DATE(#REF!,LOOKUP(tblData245[[#This Row],[Date last contacted]],{"April",4;"August",8;"December",12;"February",2;"January",1;"July",7;"June",6;"March",3;"May",5;"November",11;"October",10;"September",9}),1)</f>
        <v>#REF!</v>
      </c>
      <c r="L51" s="55">
        <f>tblData245[[#This Row],[Projected Premium]]*tblData245[[#This Row],[Probability of Sale]]</f>
        <v>0</v>
      </c>
    </row>
    <row r="52" spans="2:12" s="83" customFormat="1" ht="32.4" x14ac:dyDescent="0.3">
      <c r="B52" s="76" t="s">
        <v>252</v>
      </c>
      <c r="C52" s="76" t="s">
        <v>253</v>
      </c>
      <c r="D52" s="76" t="s">
        <v>12</v>
      </c>
      <c r="E52" s="76" t="s">
        <v>186</v>
      </c>
      <c r="F52" s="76">
        <v>22000</v>
      </c>
      <c r="G52" s="77"/>
      <c r="H52" s="78">
        <v>42880</v>
      </c>
      <c r="I52" s="79" t="s">
        <v>292</v>
      </c>
      <c r="J52" s="80"/>
      <c r="K52" s="81" t="e">
        <f>DATE(#REF!,LOOKUP(tblData245[[#This Row],[Date last contacted]],{"April",4;"August",8;"December",12;"February",2;"January",1;"July",7;"June",6;"March",3;"May",5;"November",11;"October",10;"September",9}),1)</f>
        <v>#REF!</v>
      </c>
      <c r="L52" s="82">
        <f>tblData245[[#This Row],[Projected Premium]]*tblData245[[#This Row],[Probability of Sale]]</f>
        <v>0</v>
      </c>
    </row>
    <row r="53" spans="2:12" ht="16.2" x14ac:dyDescent="0.3">
      <c r="B53" s="18"/>
      <c r="C53" s="18"/>
      <c r="D53" s="18"/>
      <c r="E53" s="18"/>
      <c r="F53" s="18"/>
      <c r="G53" s="19"/>
      <c r="H53" s="20"/>
      <c r="I53" s="20"/>
      <c r="J53" s="53"/>
      <c r="K53" s="54" t="e">
        <f>DATE(#REF!,LOOKUP(tblData245[[#This Row],[Date last contacted]],{"April",4;"August",8;"December",12;"February",2;"January",1;"July",7;"June",6;"March",3;"May",5;"November",11;"October",10;"September",9}),1)</f>
        <v>#REF!</v>
      </c>
      <c r="L53" s="55">
        <f>tblData245[[#This Row],[Projected Premium]]*tblData245[[#This Row],[Probability of Sale]]</f>
        <v>0</v>
      </c>
    </row>
    <row r="54" spans="2:12" s="49" customFormat="1" ht="32.4" x14ac:dyDescent="0.3">
      <c r="B54" s="42" t="s">
        <v>262</v>
      </c>
      <c r="C54" s="42" t="s">
        <v>263</v>
      </c>
      <c r="D54" s="42" t="s">
        <v>264</v>
      </c>
      <c r="E54" s="42" t="s">
        <v>103</v>
      </c>
      <c r="F54" s="42">
        <v>2979</v>
      </c>
      <c r="G54" s="43" t="s">
        <v>29</v>
      </c>
      <c r="H54" s="60">
        <v>42888</v>
      </c>
      <c r="I54" s="45" t="s">
        <v>196</v>
      </c>
      <c r="J54" s="61"/>
      <c r="K54" s="62" t="e">
        <f>DATE(#REF!,LOOKUP(tblData245[[#This Row],[Date last contacted]],{"April",4;"August",8;"December",12;"February",2;"January",1;"July",7;"June",6;"March",3;"May",5;"November",11;"October",10;"September",9}),1)</f>
        <v>#REF!</v>
      </c>
      <c r="L54" s="63">
        <f>tblData245[[#This Row],[Projected Premium]]*tblData245[[#This Row],[Probability of Sale]]</f>
        <v>0</v>
      </c>
    </row>
    <row r="55" spans="2:12" ht="16.2" x14ac:dyDescent="0.3">
      <c r="B55" s="18"/>
      <c r="C55" s="18"/>
      <c r="D55" s="18"/>
      <c r="E55" s="18"/>
      <c r="F55" s="18"/>
      <c r="G55" s="19"/>
      <c r="H55" s="20"/>
      <c r="I55" s="20"/>
      <c r="J55" s="53"/>
      <c r="K55" s="54" t="e">
        <f>DATE(#REF!,LOOKUP(tblData245[[#This Row],[Date last contacted]],{"April",4;"August",8;"December",12;"February",2;"January",1;"July",7;"June",6;"March",3;"May",5;"November",11;"October",10;"September",9}),1)</f>
        <v>#REF!</v>
      </c>
      <c r="L55" s="55">
        <f>tblData245[[#This Row],[Projected Premium]]*tblData245[[#This Row],[Probability of Sale]]</f>
        <v>0</v>
      </c>
    </row>
    <row r="56" spans="2:12" s="49" customFormat="1" ht="48.6" x14ac:dyDescent="0.3">
      <c r="B56" s="42" t="s">
        <v>265</v>
      </c>
      <c r="C56" s="42" t="s">
        <v>266</v>
      </c>
      <c r="D56" s="42" t="s">
        <v>12</v>
      </c>
      <c r="E56" s="42" t="s">
        <v>103</v>
      </c>
      <c r="F56" s="42">
        <v>7800</v>
      </c>
      <c r="G56" s="43" t="s">
        <v>267</v>
      </c>
      <c r="H56" s="60">
        <v>42888</v>
      </c>
      <c r="I56" s="45" t="s">
        <v>268</v>
      </c>
      <c r="J56" s="61"/>
      <c r="K56" s="62" t="e">
        <f>DATE(#REF!,LOOKUP(tblData245[[#This Row],[Date last contacted]],{"April",4;"August",8;"December",12;"February",2;"January",1;"July",7;"June",6;"March",3;"May",5;"November",11;"October",10;"September",9}),1)</f>
        <v>#REF!</v>
      </c>
      <c r="L56" s="63">
        <f>tblData245[[#This Row],[Projected Premium]]*tblData245[[#This Row],[Probability of Sale]]</f>
        <v>0</v>
      </c>
    </row>
    <row r="57" spans="2:12" ht="16.2" x14ac:dyDescent="0.3">
      <c r="B57" s="18"/>
      <c r="C57" s="18"/>
      <c r="D57" s="18"/>
      <c r="E57" s="18"/>
      <c r="F57" s="18"/>
      <c r="G57" s="19"/>
      <c r="H57" s="20"/>
      <c r="I57" s="20"/>
      <c r="J57" s="53"/>
      <c r="K57" s="54" t="e">
        <f>DATE(#REF!,LOOKUP(tblData245[[#This Row],[Date last contacted]],{"April",4;"August",8;"December",12;"February",2;"January",1;"July",7;"June",6;"March",3;"May",5;"November",11;"October",10;"September",9}),1)</f>
        <v>#REF!</v>
      </c>
      <c r="L57" s="55">
        <f>tblData245[[#This Row],[Projected Premium]]*tblData245[[#This Row],[Probability of Sale]]</f>
        <v>0</v>
      </c>
    </row>
    <row r="58" spans="2:12" ht="48.6" x14ac:dyDescent="0.3">
      <c r="B58" s="18" t="s">
        <v>269</v>
      </c>
      <c r="C58" s="18" t="s">
        <v>270</v>
      </c>
      <c r="D58" s="18" t="s">
        <v>98</v>
      </c>
      <c r="E58" s="18" t="s">
        <v>271</v>
      </c>
      <c r="F58" s="18">
        <v>813</v>
      </c>
      <c r="G58" s="19" t="s">
        <v>272</v>
      </c>
      <c r="H58" s="21">
        <v>42891</v>
      </c>
      <c r="I58" s="20" t="s">
        <v>273</v>
      </c>
      <c r="J58" s="53"/>
      <c r="K58" s="54" t="e">
        <f>DATE(#REF!,LOOKUP(tblData245[[#This Row],[Date last contacted]],{"April",4;"August",8;"December",12;"February",2;"January",1;"July",7;"June",6;"March",3;"May",5;"November",11;"October",10;"September",9}),1)</f>
        <v>#REF!</v>
      </c>
      <c r="L58" s="55">
        <f>tblData245[[#This Row],[Projected Premium]]*tblData245[[#This Row],[Probability of Sale]]</f>
        <v>0</v>
      </c>
    </row>
    <row r="59" spans="2:12" ht="16.2" x14ac:dyDescent="0.3">
      <c r="B59" s="18"/>
      <c r="C59" s="18"/>
      <c r="D59" s="18"/>
      <c r="E59" s="18"/>
      <c r="F59" s="18"/>
      <c r="G59" s="19"/>
      <c r="H59" s="20"/>
      <c r="I59" s="20"/>
      <c r="J59" s="53"/>
      <c r="K59" s="54" t="e">
        <f>DATE(#REF!,LOOKUP(tblData245[[#This Row],[Date last contacted]],{"April",4;"August",8;"December",12;"February",2;"January",1;"July",7;"June",6;"March",3;"May",5;"November",11;"October",10;"September",9}),1)</f>
        <v>#REF!</v>
      </c>
      <c r="L59" s="55">
        <f>tblData245[[#This Row],[Projected Premium]]*tblData245[[#This Row],[Probability of Sale]]</f>
        <v>0</v>
      </c>
    </row>
    <row r="60" spans="2:12" s="49" customFormat="1" ht="32.4" x14ac:dyDescent="0.3">
      <c r="B60" s="42" t="s">
        <v>274</v>
      </c>
      <c r="C60" s="42" t="s">
        <v>275</v>
      </c>
      <c r="D60" s="42" t="s">
        <v>12</v>
      </c>
      <c r="E60" s="42" t="s">
        <v>103</v>
      </c>
      <c r="F60" s="42">
        <v>2900</v>
      </c>
      <c r="G60" s="43" t="s">
        <v>18</v>
      </c>
      <c r="H60" s="60">
        <v>42891</v>
      </c>
      <c r="I60" s="45" t="s">
        <v>196</v>
      </c>
      <c r="J60" s="61"/>
      <c r="K60" s="62" t="e">
        <f>DATE(#REF!,LOOKUP(tblData245[[#This Row],[Date last contacted]],{"April",4;"August",8;"December",12;"February",2;"January",1;"July",7;"June",6;"March",3;"May",5;"November",11;"October",10;"September",9}),1)</f>
        <v>#REF!</v>
      </c>
      <c r="L60" s="63">
        <f>tblData245[[#This Row],[Projected Premium]]*tblData245[[#This Row],[Probability of Sale]]</f>
        <v>0</v>
      </c>
    </row>
    <row r="61" spans="2:12" ht="16.2" x14ac:dyDescent="0.3">
      <c r="B61" s="18"/>
      <c r="C61" s="18"/>
      <c r="D61" s="18"/>
      <c r="E61" s="18"/>
      <c r="F61" s="18"/>
      <c r="G61" s="19"/>
      <c r="H61" s="20"/>
      <c r="I61" s="20"/>
      <c r="J61" s="53"/>
      <c r="K61" s="54" t="e">
        <f>DATE(#REF!,LOOKUP(tblData245[[#This Row],[Date last contacted]],{"April",4;"August",8;"December",12;"February",2;"January",1;"July",7;"June",6;"March",3;"May",5;"November",11;"October",10;"September",9}),1)</f>
        <v>#REF!</v>
      </c>
      <c r="L61" s="55">
        <f>tblData245[[#This Row],[Projected Premium]]*tblData245[[#This Row],[Probability of Sale]]</f>
        <v>0</v>
      </c>
    </row>
    <row r="62" spans="2:12" ht="48.6" x14ac:dyDescent="0.3">
      <c r="B62" s="18" t="s">
        <v>279</v>
      </c>
      <c r="C62" s="18" t="s">
        <v>280</v>
      </c>
      <c r="D62" s="18" t="s">
        <v>12</v>
      </c>
      <c r="E62" s="18" t="s">
        <v>24</v>
      </c>
      <c r="F62" s="18">
        <v>2800</v>
      </c>
      <c r="G62" s="19" t="s">
        <v>281</v>
      </c>
      <c r="H62" s="21">
        <v>42891</v>
      </c>
      <c r="I62" s="20" t="s">
        <v>282</v>
      </c>
      <c r="J62" s="53"/>
      <c r="K62" s="54" t="e">
        <f>DATE(#REF!,LOOKUP(tblData245[[#This Row],[Date last contacted]],{"April",4;"August",8;"December",12;"February",2;"January",1;"July",7;"June",6;"March",3;"May",5;"November",11;"October",10;"September",9}),1)</f>
        <v>#REF!</v>
      </c>
      <c r="L62" s="55">
        <f>tblData245[[#This Row],[Projected Premium]]*tblData245[[#This Row],[Probability of Sale]]</f>
        <v>0</v>
      </c>
    </row>
    <row r="63" spans="2:12" ht="16.2" x14ac:dyDescent="0.3">
      <c r="B63" s="18"/>
      <c r="C63" s="18"/>
      <c r="D63" s="18"/>
      <c r="E63" s="18"/>
      <c r="F63" s="18"/>
      <c r="G63" s="19"/>
      <c r="H63" s="20"/>
      <c r="I63" s="20"/>
      <c r="J63" s="53"/>
      <c r="K63" s="54" t="e">
        <f>DATE(#REF!,LOOKUP(tblData245[[#This Row],[Date last contacted]],{"April",4;"August",8;"December",12;"February",2;"January",1;"July",7;"June",6;"March",3;"May",5;"November",11;"October",10;"September",9}),1)</f>
        <v>#REF!</v>
      </c>
      <c r="L63" s="55">
        <f>tblData245[[#This Row],[Projected Premium]]*tblData245[[#This Row],[Probability of Sale]]</f>
        <v>0</v>
      </c>
    </row>
    <row r="64" spans="2:12" ht="32.4" x14ac:dyDescent="0.3">
      <c r="B64" s="18" t="s">
        <v>283</v>
      </c>
      <c r="C64" s="18" t="s">
        <v>284</v>
      </c>
      <c r="D64" s="18" t="s">
        <v>98</v>
      </c>
      <c r="E64" s="18" t="s">
        <v>103</v>
      </c>
      <c r="F64" s="18">
        <v>5000</v>
      </c>
      <c r="G64" s="19" t="s">
        <v>285</v>
      </c>
      <c r="H64" s="21">
        <v>42897</v>
      </c>
      <c r="I64" s="20" t="s">
        <v>286</v>
      </c>
      <c r="J64" s="53"/>
      <c r="K64" s="54" t="e">
        <f>DATE(#REF!,LOOKUP(tblData245[[#This Row],[Date last contacted]],{"April",4;"August",8;"December",12;"February",2;"January",1;"July",7;"June",6;"March",3;"May",5;"November",11;"October",10;"September",9}),1)</f>
        <v>#REF!</v>
      </c>
      <c r="L64" s="55">
        <f>tblData245[[#This Row],[Projected Premium]]*tblData245[[#This Row],[Probability of Sale]]</f>
        <v>0</v>
      </c>
    </row>
    <row r="65" spans="2:12" ht="16.2" x14ac:dyDescent="0.3">
      <c r="B65" s="18"/>
      <c r="C65" s="18"/>
      <c r="D65" s="18"/>
      <c r="E65" s="18"/>
      <c r="F65" s="18"/>
      <c r="G65" s="19"/>
      <c r="H65" s="20"/>
      <c r="I65" s="20"/>
      <c r="J65" s="53"/>
      <c r="K65" s="54" t="e">
        <f>DATE(#REF!,LOOKUP(tblData245[[#This Row],[Date last contacted]],{"April",4;"August",8;"December",12;"February",2;"January",1;"July",7;"June",6;"March",3;"May",5;"November",11;"October",10;"September",9}),1)</f>
        <v>#REF!</v>
      </c>
      <c r="L65" s="55">
        <f>tblData245[[#This Row],[Projected Premium]]*tblData245[[#This Row],[Probability of Sale]]</f>
        <v>0</v>
      </c>
    </row>
    <row r="66" spans="2:12" ht="32.4" x14ac:dyDescent="0.3">
      <c r="B66" s="18" t="s">
        <v>287</v>
      </c>
      <c r="C66" s="18" t="s">
        <v>288</v>
      </c>
      <c r="D66" s="18" t="s">
        <v>12</v>
      </c>
      <c r="E66" s="18" t="s">
        <v>103</v>
      </c>
      <c r="F66" s="18">
        <v>9000</v>
      </c>
      <c r="G66" s="19" t="s">
        <v>285</v>
      </c>
      <c r="H66" s="21">
        <v>42897</v>
      </c>
      <c r="I66" s="20" t="s">
        <v>289</v>
      </c>
      <c r="J66" s="53"/>
      <c r="K66" s="54" t="e">
        <f>DATE(#REF!,LOOKUP(tblData245[[#This Row],[Date last contacted]],{"April",4;"August",8;"December",12;"February",2;"January",1;"July",7;"June",6;"March",3;"May",5;"November",11;"October",10;"September",9}),1)</f>
        <v>#REF!</v>
      </c>
      <c r="L66" s="55">
        <f>tblData245[[#This Row],[Projected Premium]]*tblData245[[#This Row],[Probability of Sale]]</f>
        <v>0</v>
      </c>
    </row>
    <row r="67" spans="2:12" ht="16.2" x14ac:dyDescent="0.3">
      <c r="B67" s="18"/>
      <c r="C67" s="18"/>
      <c r="D67" s="18"/>
      <c r="E67" s="18"/>
      <c r="F67" s="18"/>
      <c r="G67" s="19"/>
      <c r="H67" s="20"/>
      <c r="I67" s="20"/>
      <c r="J67" s="53"/>
      <c r="K67" s="54" t="e">
        <f>DATE(#REF!,LOOKUP(tblData245[[#This Row],[Date last contacted]],{"April",4;"August",8;"December",12;"February",2;"January",1;"July",7;"June",6;"March",3;"May",5;"November",11;"October",10;"September",9}),1)</f>
        <v>#REF!</v>
      </c>
      <c r="L67" s="55">
        <f>tblData245[[#This Row],[Projected Premium]]*tblData245[[#This Row],[Probability of Sale]]</f>
        <v>0</v>
      </c>
    </row>
    <row r="68" spans="2:12" s="49" customFormat="1" ht="32.4" x14ac:dyDescent="0.3">
      <c r="B68" s="42" t="s">
        <v>294</v>
      </c>
      <c r="C68" s="42" t="s">
        <v>295</v>
      </c>
      <c r="D68" s="42" t="s">
        <v>296</v>
      </c>
      <c r="E68" s="42" t="s">
        <v>24</v>
      </c>
      <c r="F68" s="42">
        <v>18954</v>
      </c>
      <c r="G68" s="43" t="s">
        <v>297</v>
      </c>
      <c r="H68" s="60">
        <v>42906</v>
      </c>
      <c r="I68" s="45" t="s">
        <v>196</v>
      </c>
      <c r="J68" s="61"/>
      <c r="K68" s="62" t="e">
        <f>DATE(#REF!,LOOKUP(tblData245[[#This Row],[Date last contacted]],{"April",4;"August",8;"December",12;"February",2;"January",1;"July",7;"June",6;"March",3;"May",5;"November",11;"October",10;"September",9}),1)</f>
        <v>#REF!</v>
      </c>
      <c r="L68" s="63">
        <f>tblData245[[#This Row],[Projected Premium]]*tblData245[[#This Row],[Probability of Sale]]</f>
        <v>0</v>
      </c>
    </row>
    <row r="69" spans="2:12" ht="16.2" x14ac:dyDescent="0.3">
      <c r="B69" s="18"/>
      <c r="C69" s="18"/>
      <c r="D69" s="18"/>
      <c r="E69" s="18"/>
      <c r="F69" s="18"/>
      <c r="G69" s="19"/>
      <c r="H69" s="20"/>
      <c r="I69" s="20"/>
      <c r="J69" s="53"/>
      <c r="K69" s="54" t="e">
        <f>DATE(#REF!,LOOKUP(tblData245[[#This Row],[Date last contacted]],{"April",4;"August",8;"December",12;"February",2;"January",1;"July",7;"June",6;"March",3;"May",5;"November",11;"October",10;"September",9}),1)</f>
        <v>#REF!</v>
      </c>
      <c r="L69" s="55">
        <f>tblData245[[#This Row],[Projected Premium]]*tblData245[[#This Row],[Probability of Sale]]</f>
        <v>0</v>
      </c>
    </row>
    <row r="70" spans="2:12" ht="32.4" x14ac:dyDescent="0.3">
      <c r="B70" s="18" t="s">
        <v>299</v>
      </c>
      <c r="C70" s="18" t="s">
        <v>300</v>
      </c>
      <c r="D70" s="18" t="s">
        <v>301</v>
      </c>
      <c r="E70" s="18" t="s">
        <v>302</v>
      </c>
      <c r="F70" s="18">
        <v>3800</v>
      </c>
      <c r="G70" s="19" t="s">
        <v>303</v>
      </c>
      <c r="H70" s="21">
        <v>42906</v>
      </c>
      <c r="I70" s="20"/>
      <c r="J70" s="53"/>
      <c r="K70" s="54" t="e">
        <f>DATE(#REF!,LOOKUP(tblData245[[#This Row],[Date last contacted]],{"April",4;"August",8;"December",12;"February",2;"January",1;"July",7;"June",6;"March",3;"May",5;"November",11;"October",10;"September",9}),1)</f>
        <v>#REF!</v>
      </c>
      <c r="L70" s="55">
        <f>tblData245[[#This Row],[Projected Premium]]*tblData245[[#This Row],[Probability of Sale]]</f>
        <v>0</v>
      </c>
    </row>
    <row r="71" spans="2:12" ht="16.2" x14ac:dyDescent="0.3">
      <c r="B71" s="18"/>
      <c r="C71" s="18"/>
      <c r="D71" s="18"/>
      <c r="E71" s="18"/>
      <c r="F71" s="18"/>
      <c r="G71" s="19"/>
      <c r="H71" s="20"/>
      <c r="I71" s="20"/>
      <c r="J71" s="53"/>
      <c r="K71" s="54" t="e">
        <f>DATE(#REF!,LOOKUP(tblData245[[#This Row],[Date last contacted]],{"April",4;"August",8;"December",12;"February",2;"January",1;"July",7;"June",6;"March",3;"May",5;"November",11;"October",10;"September",9}),1)</f>
        <v>#REF!</v>
      </c>
      <c r="L71" s="55">
        <f>tblData245[[#This Row],[Projected Premium]]*tblData245[[#This Row],[Probability of Sale]]</f>
        <v>0</v>
      </c>
    </row>
    <row r="72" spans="2:12" ht="32.4" x14ac:dyDescent="0.3">
      <c r="B72" s="18" t="s">
        <v>304</v>
      </c>
      <c r="C72" s="18" t="s">
        <v>305</v>
      </c>
      <c r="D72" s="18" t="s">
        <v>12</v>
      </c>
      <c r="E72" s="18" t="s">
        <v>306</v>
      </c>
      <c r="F72" s="18">
        <v>4000</v>
      </c>
      <c r="G72" s="19" t="s">
        <v>307</v>
      </c>
      <c r="H72" s="21">
        <v>42906</v>
      </c>
      <c r="I72" s="20"/>
      <c r="J72" s="53"/>
      <c r="K72" s="54" t="e">
        <f>DATE(#REF!,LOOKUP(tblData245[[#This Row],[Date last contacted]],{"April",4;"August",8;"December",12;"February",2;"January",1;"July",7;"June",6;"March",3;"May",5;"November",11;"October",10;"September",9}),1)</f>
        <v>#REF!</v>
      </c>
      <c r="L72" s="55">
        <f>tblData245[[#This Row],[Projected Premium]]*tblData245[[#This Row],[Probability of Sale]]</f>
        <v>0</v>
      </c>
    </row>
    <row r="73" spans="2:12" ht="16.2" x14ac:dyDescent="0.3">
      <c r="B73" s="18"/>
      <c r="C73" s="18"/>
      <c r="D73" s="18"/>
      <c r="E73" s="18"/>
      <c r="F73" s="18"/>
      <c r="G73" s="19"/>
      <c r="H73" s="20"/>
      <c r="I73" s="20"/>
      <c r="J73" s="53"/>
      <c r="K73" s="54" t="e">
        <f>DATE(#REF!,LOOKUP(tblData245[[#This Row],[Date last contacted]],{"April",4;"August",8;"December",12;"February",2;"January",1;"July",7;"June",6;"March",3;"May",5;"November",11;"October",10;"September",9}),1)</f>
        <v>#REF!</v>
      </c>
      <c r="L73" s="55">
        <f>tblData245[[#This Row],[Projected Premium]]*tblData245[[#This Row],[Probability of Sale]]</f>
        <v>0</v>
      </c>
    </row>
    <row r="74" spans="2:12" s="49" customFormat="1" ht="32.4" x14ac:dyDescent="0.3">
      <c r="B74" s="42" t="s">
        <v>308</v>
      </c>
      <c r="C74" s="42" t="s">
        <v>309</v>
      </c>
      <c r="D74" s="42" t="s">
        <v>167</v>
      </c>
      <c r="E74" s="42" t="s">
        <v>103</v>
      </c>
      <c r="F74" s="42">
        <v>9500</v>
      </c>
      <c r="G74" s="43" t="s">
        <v>310</v>
      </c>
      <c r="H74" s="60">
        <v>42907</v>
      </c>
      <c r="I74" s="45"/>
      <c r="J74" s="61"/>
      <c r="K74" s="62" t="e">
        <f>DATE(#REF!,LOOKUP(tblData245[[#This Row],[Date last contacted]],{"April",4;"August",8;"December",12;"February",2;"January",1;"July",7;"June",6;"March",3;"May",5;"November",11;"October",10;"September",9}),1)</f>
        <v>#REF!</v>
      </c>
      <c r="L74" s="63">
        <f>tblData245[[#This Row],[Projected Premium]]*tblData245[[#This Row],[Probability of Sale]]</f>
        <v>0</v>
      </c>
    </row>
    <row r="75" spans="2:12" ht="16.2" x14ac:dyDescent="0.3">
      <c r="B75" s="18"/>
      <c r="C75" s="18"/>
      <c r="D75" s="18"/>
      <c r="E75" s="18"/>
      <c r="F75" s="18"/>
      <c r="G75" s="19"/>
      <c r="H75" s="20"/>
      <c r="I75" s="20"/>
      <c r="J75" s="53"/>
      <c r="K75" s="54" t="e">
        <f>DATE(#REF!,LOOKUP(tblData245[[#This Row],[Date last contacted]],{"April",4;"August",8;"December",12;"February",2;"January",1;"July",7;"June",6;"March",3;"May",5;"November",11;"October",10;"September",9}),1)</f>
        <v>#REF!</v>
      </c>
      <c r="L75" s="55">
        <f>tblData245[[#This Row],[Projected Premium]]*tblData245[[#This Row],[Probability of Sale]]</f>
        <v>0</v>
      </c>
    </row>
    <row r="76" spans="2:12" s="75" customFormat="1" ht="32.4" x14ac:dyDescent="0.3">
      <c r="B76" s="68" t="s">
        <v>311</v>
      </c>
      <c r="C76" s="68" t="s">
        <v>312</v>
      </c>
      <c r="D76" s="68" t="s">
        <v>80</v>
      </c>
      <c r="E76" s="68" t="s">
        <v>316</v>
      </c>
      <c r="F76" s="68">
        <v>1099</v>
      </c>
      <c r="G76" s="69" t="s">
        <v>313</v>
      </c>
      <c r="H76" s="93">
        <v>42908</v>
      </c>
      <c r="I76" s="71"/>
      <c r="J76" s="72"/>
      <c r="K76" s="73" t="e">
        <f>DATE(#REF!,LOOKUP(tblData245[[#This Row],[Date last contacted]],{"April",4;"August",8;"December",12;"February",2;"January",1;"July",7;"June",6;"March",3;"May",5;"November",11;"October",10;"September",9}),1)</f>
        <v>#REF!</v>
      </c>
      <c r="L76" s="74">
        <f>tblData245[[#This Row],[Projected Premium]]*tblData245[[#This Row],[Probability of Sale]]</f>
        <v>0</v>
      </c>
    </row>
    <row r="77" spans="2:12" ht="16.2" x14ac:dyDescent="0.3">
      <c r="B77" s="18"/>
      <c r="C77" s="18"/>
      <c r="D77" s="18"/>
      <c r="E77" s="18"/>
      <c r="F77" s="18"/>
      <c r="G77" s="19"/>
      <c r="H77" s="20"/>
      <c r="I77" s="20"/>
      <c r="J77" s="53"/>
      <c r="K77" s="54" t="e">
        <f>DATE(#REF!,LOOKUP(tblData245[[#This Row],[Date last contacted]],{"April",4;"August",8;"December",12;"February",2;"January",1;"July",7;"June",6;"March",3;"May",5;"November",11;"October",10;"September",9}),1)</f>
        <v>#REF!</v>
      </c>
      <c r="L77" s="55">
        <f>tblData245[[#This Row],[Projected Premium]]*tblData245[[#This Row],[Probability of Sale]]</f>
        <v>0</v>
      </c>
    </row>
    <row r="78" spans="2:12" ht="48.6" x14ac:dyDescent="0.3">
      <c r="B78" s="18" t="s">
        <v>314</v>
      </c>
      <c r="C78" s="18" t="s">
        <v>315</v>
      </c>
      <c r="D78" s="18" t="s">
        <v>80</v>
      </c>
      <c r="E78" s="18" t="s">
        <v>180</v>
      </c>
      <c r="F78" s="18">
        <v>28000</v>
      </c>
      <c r="G78" s="19" t="s">
        <v>317</v>
      </c>
      <c r="H78" s="21">
        <v>42908</v>
      </c>
      <c r="I78" s="20"/>
      <c r="J78" s="53"/>
      <c r="K78" s="54" t="e">
        <f>DATE(#REF!,LOOKUP(tblData245[[#This Row],[Date last contacted]],{"April",4;"August",8;"December",12;"February",2;"January",1;"July",7;"June",6;"March",3;"May",5;"November",11;"October",10;"September",9}),1)</f>
        <v>#REF!</v>
      </c>
      <c r="L78" s="55">
        <f>tblData245[[#This Row],[Projected Premium]]*tblData245[[#This Row],[Probability of Sale]]</f>
        <v>0</v>
      </c>
    </row>
    <row r="79" spans="2:12" ht="16.2" x14ac:dyDescent="0.3">
      <c r="B79" s="18"/>
      <c r="C79" s="18"/>
      <c r="D79" s="18"/>
      <c r="E79" s="18"/>
      <c r="F79" s="18"/>
      <c r="G79" s="19"/>
      <c r="H79" s="20"/>
      <c r="I79" s="20"/>
      <c r="J79" s="53"/>
      <c r="K79" s="54" t="e">
        <f>DATE(#REF!,LOOKUP(tblData245[[#This Row],[Date last contacted]],{"April",4;"August",8;"December",12;"February",2;"January",1;"July",7;"June",6;"March",3;"May",5;"November",11;"October",10;"September",9}),1)</f>
        <v>#REF!</v>
      </c>
      <c r="L79" s="55">
        <f>tblData245[[#This Row],[Projected Premium]]*tblData245[[#This Row],[Probability of Sale]]</f>
        <v>0</v>
      </c>
    </row>
    <row r="80" spans="2:12" ht="16.2" x14ac:dyDescent="0.3">
      <c r="B80" s="18"/>
      <c r="C80" s="18"/>
      <c r="D80" s="18"/>
      <c r="E80" s="18"/>
      <c r="F80" s="18"/>
      <c r="G80" s="19"/>
      <c r="H80" s="20"/>
      <c r="I80" s="20"/>
      <c r="J80" s="53"/>
      <c r="K80" s="54" t="e">
        <f>DATE(#REF!,LOOKUP(tblData245[[#This Row],[Date last contacted]],{"April",4;"August",8;"December",12;"February",2;"January",1;"July",7;"June",6;"March",3;"May",5;"November",11;"October",10;"September",9}),1)</f>
        <v>#REF!</v>
      </c>
      <c r="L80" s="55">
        <f>tblData245[[#This Row],[Projected Premium]]*tblData245[[#This Row],[Probability of Sale]]</f>
        <v>0</v>
      </c>
    </row>
    <row r="81" spans="2:12" ht="16.2" x14ac:dyDescent="0.3">
      <c r="B81" s="18"/>
      <c r="C81" s="18"/>
      <c r="D81" s="18"/>
      <c r="E81" s="18"/>
      <c r="F81" s="18"/>
      <c r="G81" s="19"/>
      <c r="H81" s="20"/>
      <c r="I81" s="20"/>
      <c r="J81" s="53"/>
      <c r="K81" s="54" t="e">
        <f>DATE(#REF!,LOOKUP(tblData245[[#This Row],[Date last contacted]],{"April",4;"August",8;"December",12;"February",2;"January",1;"July",7;"June",6;"March",3;"May",5;"November",11;"October",10;"September",9}),1)</f>
        <v>#REF!</v>
      </c>
      <c r="L81" s="55">
        <f>tblData245[[#This Row],[Projected Premium]]*tblData245[[#This Row],[Probability of Sale]]</f>
        <v>0</v>
      </c>
    </row>
    <row r="82" spans="2:12" ht="16.2" x14ac:dyDescent="0.3">
      <c r="B82" s="18"/>
      <c r="C82" s="18"/>
      <c r="D82" s="18"/>
      <c r="E82" s="18"/>
      <c r="F82" s="18"/>
      <c r="G82" s="19"/>
      <c r="H82" s="20"/>
      <c r="I82" s="20"/>
      <c r="J82" s="53"/>
      <c r="K82" s="54" t="e">
        <f>DATE(#REF!,LOOKUP(tblData245[[#This Row],[Date last contacted]],{"April",4;"August",8;"December",12;"February",2;"January",1;"July",7;"June",6;"March",3;"May",5;"November",11;"October",10;"September",9}),1)</f>
        <v>#REF!</v>
      </c>
      <c r="L82" s="55">
        <f>tblData245[[#This Row],[Projected Premium]]*tblData245[[#This Row],[Probability of Sale]]</f>
        <v>0</v>
      </c>
    </row>
    <row r="83" spans="2:12" ht="16.2" x14ac:dyDescent="0.3">
      <c r="B83" s="8" t="s">
        <v>2</v>
      </c>
      <c r="C83" s="8"/>
      <c r="D83" s="8"/>
      <c r="E83" s="7"/>
      <c r="F83" s="7">
        <f>SUBTOTAL(109,tblData245[Projected Premium])</f>
        <v>292800</v>
      </c>
      <c r="G83" s="20"/>
      <c r="H83" s="8"/>
      <c r="I83" s="20"/>
      <c r="J83" s="8"/>
      <c r="K83" s="12"/>
      <c r="L83" s="12"/>
    </row>
    <row r="84" spans="2:12" ht="16.2" x14ac:dyDescent="0.3">
      <c r="B84" s="8"/>
      <c r="C84" s="8"/>
      <c r="D84" s="8"/>
      <c r="E84" s="8"/>
      <c r="F84" s="8"/>
      <c r="G84" s="20"/>
      <c r="H84" s="8"/>
      <c r="I84" s="20"/>
      <c r="J84" s="8"/>
      <c r="K84" s="8"/>
      <c r="L84" s="8"/>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autoPageBreaks="0" fitToPage="1"/>
  </sheetPr>
  <dimension ref="B1:L61"/>
  <sheetViews>
    <sheetView showGridLines="0" topLeftCell="A43" workbookViewId="0">
      <selection activeCell="A51" sqref="A51:XFD51"/>
    </sheetView>
  </sheetViews>
  <sheetFormatPr defaultColWidth="9.28515625" defaultRowHeight="12" x14ac:dyDescent="0.3"/>
  <cols>
    <col min="1" max="1" width="2.140625" customWidth="1"/>
    <col min="2" max="2" width="32" customWidth="1"/>
    <col min="3" max="3" width="25.42578125" customWidth="1"/>
    <col min="4" max="4" width="21.140625" customWidth="1"/>
    <col min="5" max="5" width="21" customWidth="1"/>
    <col min="6" max="6" width="17.140625" customWidth="1"/>
    <col min="7" max="7" width="20.85546875" style="13" customWidth="1"/>
    <col min="8" max="8" width="17.5703125" customWidth="1"/>
    <col min="9" max="9" width="19.28515625" style="13" customWidth="1"/>
    <col min="10" max="10" width="16" customWidth="1"/>
    <col min="11" max="11" width="16.85546875" customWidth="1"/>
    <col min="12" max="12" width="17.85546875" customWidth="1"/>
    <col min="13" max="13" width="1.85546875" customWidth="1"/>
  </cols>
  <sheetData>
    <row r="1" spans="2:12" ht="9.9" customHeight="1" x14ac:dyDescent="0.3"/>
    <row r="2" spans="2:12" ht="34.799999999999997" x14ac:dyDescent="0.3">
      <c r="B2" s="5" t="s">
        <v>32</v>
      </c>
      <c r="C2" s="5"/>
      <c r="D2" s="5"/>
      <c r="E2" s="5"/>
      <c r="F2" s="5"/>
      <c r="G2" s="14"/>
      <c r="H2" s="5"/>
      <c r="I2" s="14"/>
      <c r="J2" s="5"/>
      <c r="K2" s="5"/>
      <c r="L2" s="5"/>
    </row>
    <row r="3" spans="2:12" ht="18" x14ac:dyDescent="0.3">
      <c r="B3" s="1" t="s">
        <v>33</v>
      </c>
      <c r="C3" s="1"/>
      <c r="D3" s="1"/>
      <c r="E3" s="1"/>
      <c r="F3" s="1"/>
      <c r="G3" s="15"/>
      <c r="H3" s="1"/>
      <c r="I3" s="15"/>
      <c r="J3" s="1"/>
      <c r="K3" s="1"/>
      <c r="L3" s="1"/>
    </row>
    <row r="4" spans="2:12" ht="16.2" thickBot="1" x14ac:dyDescent="0.35">
      <c r="B4" s="2" t="s">
        <v>0</v>
      </c>
      <c r="C4" s="2"/>
      <c r="D4" s="2"/>
      <c r="E4" s="2"/>
      <c r="F4" s="2"/>
      <c r="G4" s="16"/>
      <c r="H4" s="2"/>
      <c r="I4" s="16"/>
      <c r="J4" s="2"/>
      <c r="K4" s="2"/>
      <c r="L4" s="2"/>
    </row>
    <row r="5" spans="2:12" ht="15" customHeight="1" thickTop="1" x14ac:dyDescent="0.3">
      <c r="B5" s="3"/>
      <c r="C5" s="4"/>
      <c r="D5" s="4"/>
      <c r="E5" s="4"/>
      <c r="F5" s="4"/>
      <c r="G5" s="17"/>
      <c r="H5" s="4"/>
      <c r="I5" s="17"/>
      <c r="J5" s="3"/>
    </row>
    <row r="6" spans="2:12" ht="13.5" customHeight="1" x14ac:dyDescent="0.3">
      <c r="B6" s="3" t="s">
        <v>5</v>
      </c>
      <c r="C6" s="4"/>
      <c r="D6" s="4"/>
      <c r="E6" s="4"/>
      <c r="F6" s="4"/>
      <c r="G6" s="17"/>
      <c r="H6" s="4"/>
      <c r="I6" s="17"/>
      <c r="J6" s="3"/>
    </row>
    <row r="7" spans="2:12" ht="32.4" x14ac:dyDescent="0.3">
      <c r="B7" s="6" t="s">
        <v>4</v>
      </c>
      <c r="C7" s="6" t="s">
        <v>6</v>
      </c>
      <c r="D7" s="6" t="s">
        <v>7</v>
      </c>
      <c r="E7" s="6" t="s">
        <v>13</v>
      </c>
      <c r="F7" s="6" t="s">
        <v>15</v>
      </c>
      <c r="G7" s="6" t="s">
        <v>17</v>
      </c>
      <c r="H7" s="6" t="s">
        <v>16</v>
      </c>
      <c r="I7" s="6" t="s">
        <v>30</v>
      </c>
      <c r="J7" s="6" t="s">
        <v>8</v>
      </c>
      <c r="K7" s="6" t="s">
        <v>3</v>
      </c>
      <c r="L7" s="6" t="s">
        <v>9</v>
      </c>
    </row>
    <row r="8" spans="2:12" ht="16.2" x14ac:dyDescent="0.3">
      <c r="B8" s="18"/>
      <c r="C8" s="18"/>
      <c r="D8" s="18"/>
      <c r="E8" s="18"/>
      <c r="F8" s="18"/>
      <c r="G8" s="19"/>
      <c r="H8" s="20"/>
      <c r="I8" s="20"/>
      <c r="J8" s="53"/>
      <c r="K8" s="54"/>
      <c r="L8" s="55"/>
    </row>
    <row r="9" spans="2:12" ht="48.6" x14ac:dyDescent="0.3">
      <c r="B9" s="18" t="s">
        <v>48</v>
      </c>
      <c r="C9" s="18" t="s">
        <v>49</v>
      </c>
      <c r="D9" s="18" t="s">
        <v>12</v>
      </c>
      <c r="E9" s="18" t="s">
        <v>24</v>
      </c>
      <c r="F9" s="18">
        <v>8609</v>
      </c>
      <c r="G9" s="19" t="s">
        <v>50</v>
      </c>
      <c r="H9" s="21">
        <v>42831</v>
      </c>
      <c r="I9" s="20" t="s">
        <v>148</v>
      </c>
      <c r="J9" s="53">
        <v>0.8</v>
      </c>
      <c r="K9" s="54" t="e">
        <f>DATE(#REF!,LOOKUP(tblData24[[#This Row],[Date last contacted]],{"April",4;"August",8;"December",12;"February",2;"January",1;"July",7;"June",6;"March",3;"May",5;"November",11;"October",10;"September",9}),1)</f>
        <v>#REF!</v>
      </c>
      <c r="L9" s="55">
        <f>tblData24[[#This Row],[Projected Premium]]*tblData24[[#This Row],[Probability of Sale]]</f>
        <v>6887.2000000000007</v>
      </c>
    </row>
    <row r="10" spans="2:12" ht="16.2" x14ac:dyDescent="0.3">
      <c r="B10" s="18"/>
      <c r="C10" s="18"/>
      <c r="D10" s="18"/>
      <c r="E10" s="18"/>
      <c r="F10" s="18"/>
      <c r="G10" s="19"/>
      <c r="H10" s="20"/>
      <c r="I10" s="20"/>
      <c r="J10" s="53"/>
      <c r="K10" s="54"/>
      <c r="L10" s="55"/>
    </row>
    <row r="11" spans="2:12" ht="64.8" x14ac:dyDescent="0.3">
      <c r="B11" s="18" t="s">
        <v>51</v>
      </c>
      <c r="C11" s="18" t="s">
        <v>52</v>
      </c>
      <c r="D11" s="18" t="s">
        <v>12</v>
      </c>
      <c r="E11" s="18" t="s">
        <v>53</v>
      </c>
      <c r="F11" s="18">
        <v>20000</v>
      </c>
      <c r="G11" s="19" t="s">
        <v>54</v>
      </c>
      <c r="H11" s="21">
        <v>42870</v>
      </c>
      <c r="I11" s="20" t="s">
        <v>255</v>
      </c>
      <c r="J11" s="53">
        <v>0.8</v>
      </c>
      <c r="K11" s="54" t="e">
        <f>DATE(#REF!,LOOKUP(tblData24[[#This Row],[Date last contacted]],{"April",4;"August",8;"December",12;"February",2;"January",1;"July",7;"June",6;"March",3;"May",5;"November",11;"October",10;"September",9}),1)</f>
        <v>#REF!</v>
      </c>
      <c r="L11" s="55">
        <f>tblData24[[#This Row],[Projected Premium]]*tblData24[[#This Row],[Probability of Sale]]</f>
        <v>16000</v>
      </c>
    </row>
    <row r="12" spans="2:12" ht="16.2" x14ac:dyDescent="0.3">
      <c r="B12" s="18"/>
      <c r="C12" s="18"/>
      <c r="D12" s="18"/>
      <c r="E12" s="18"/>
      <c r="F12" s="18"/>
      <c r="G12" s="19"/>
      <c r="H12" s="20"/>
      <c r="I12" s="20"/>
      <c r="J12" s="53"/>
      <c r="K12" s="54" t="e">
        <f>DATE(#REF!,LOOKUP(tblData24[[#This Row],[Date last contacted]],{"April",4;"August",8;"December",12;"February",2;"January",1;"July",7;"June",6;"March",3;"May",5;"November",11;"October",10;"September",9}),1)</f>
        <v>#REF!</v>
      </c>
      <c r="L12" s="55">
        <f>tblData24[[#This Row],[Projected Premium]]*tblData24[[#This Row],[Probability of Sale]]</f>
        <v>0</v>
      </c>
    </row>
    <row r="13" spans="2:12" ht="32.4" x14ac:dyDescent="0.3">
      <c r="B13" s="18" t="s">
        <v>56</v>
      </c>
      <c r="C13" s="18" t="s">
        <v>57</v>
      </c>
      <c r="D13" s="18" t="s">
        <v>36</v>
      </c>
      <c r="E13" s="18" t="s">
        <v>18</v>
      </c>
      <c r="F13" s="18" t="s">
        <v>58</v>
      </c>
      <c r="G13" s="19" t="s">
        <v>18</v>
      </c>
      <c r="H13" s="20"/>
      <c r="I13" s="20" t="s">
        <v>59</v>
      </c>
      <c r="J13" s="53"/>
      <c r="K13" s="54" t="e">
        <f>DATE(#REF!,LOOKUP(tblData24[[#This Row],[Date last contacted]],{"April",4;"August",8;"December",12;"February",2;"January",1;"July",7;"June",6;"March",3;"May",5;"November",11;"October",10;"September",9}),1)</f>
        <v>#REF!</v>
      </c>
      <c r="L13" s="55" t="e">
        <f>tblData24[[#This Row],[Projected Premium]]*tblData24[[#This Row],[Probability of Sale]]</f>
        <v>#VALUE!</v>
      </c>
    </row>
    <row r="14" spans="2:12" s="40" customFormat="1" ht="16.2" x14ac:dyDescent="0.3">
      <c r="B14" s="33"/>
      <c r="C14" s="33"/>
      <c r="D14" s="33"/>
      <c r="E14" s="33"/>
      <c r="F14" s="33"/>
      <c r="G14" s="34"/>
      <c r="H14" s="56"/>
      <c r="I14" s="36"/>
      <c r="J14" s="57"/>
      <c r="K14" s="58"/>
      <c r="L14" s="59"/>
    </row>
    <row r="15" spans="2:12" ht="32.4" x14ac:dyDescent="0.3">
      <c r="B15" s="18" t="s">
        <v>76</v>
      </c>
      <c r="C15" s="18" t="s">
        <v>77</v>
      </c>
      <c r="D15" s="18" t="s">
        <v>12</v>
      </c>
      <c r="E15" s="18" t="s">
        <v>78</v>
      </c>
      <c r="F15" s="18">
        <v>8000</v>
      </c>
      <c r="G15" s="19" t="s">
        <v>29</v>
      </c>
      <c r="H15" s="21">
        <v>42860</v>
      </c>
      <c r="I15" s="20" t="s">
        <v>150</v>
      </c>
      <c r="J15" s="53">
        <v>0.75</v>
      </c>
      <c r="K15" s="54" t="e">
        <f>DATE(#REF!,LOOKUP(tblData24[[#This Row],[Date last contacted]],{"April",4;"August",8;"December",12;"February",2;"January",1;"July",7;"June",6;"March",3;"May",5;"November",11;"October",10;"September",9}),1)</f>
        <v>#REF!</v>
      </c>
      <c r="L15" s="55">
        <f>tblData24[[#This Row],[Projected Premium]]*tblData24[[#This Row],[Probability of Sale]]</f>
        <v>6000</v>
      </c>
    </row>
    <row r="16" spans="2:12" ht="16.2" x14ac:dyDescent="0.3">
      <c r="B16" s="18"/>
      <c r="C16" s="18"/>
      <c r="D16" s="18"/>
      <c r="E16" s="18"/>
      <c r="F16" s="18"/>
      <c r="G16" s="19"/>
      <c r="H16" s="20"/>
      <c r="I16" s="20"/>
      <c r="J16" s="53"/>
      <c r="K16" s="54" t="e">
        <f>DATE(#REF!,LOOKUP(tblData24[[#This Row],[Date last contacted]],{"April",4;"August",8;"December",12;"February",2;"January",1;"July",7;"June",6;"March",3;"May",5;"November",11;"October",10;"September",9}),1)</f>
        <v>#REF!</v>
      </c>
      <c r="L16" s="55">
        <f>tblData24[[#This Row],[Projected Premium]]*tblData24[[#This Row],[Probability of Sale]]</f>
        <v>0</v>
      </c>
    </row>
    <row r="17" spans="2:12" ht="16.2" x14ac:dyDescent="0.3">
      <c r="B17" s="18"/>
      <c r="C17" s="18"/>
      <c r="D17" s="18"/>
      <c r="E17" s="18"/>
      <c r="F17" s="18"/>
      <c r="G17" s="19"/>
      <c r="H17" s="20"/>
      <c r="I17" s="20"/>
      <c r="J17" s="53"/>
      <c r="K17" s="54" t="e">
        <f>DATE(#REF!,LOOKUP(tblData24[[#This Row],[Date last contacted]],{"April",4;"August",8;"December",12;"February",2;"January",1;"July",7;"June",6;"March",3;"May",5;"November",11;"October",10;"September",9}),1)</f>
        <v>#REF!</v>
      </c>
      <c r="L17" s="55">
        <f>tblData24[[#This Row],[Projected Premium]]*tblData24[[#This Row],[Probability of Sale]]</f>
        <v>0</v>
      </c>
    </row>
    <row r="18" spans="2:12" ht="16.2" x14ac:dyDescent="0.3">
      <c r="B18" s="18"/>
      <c r="C18" s="18"/>
      <c r="D18" s="18"/>
      <c r="E18" s="18"/>
      <c r="F18" s="18"/>
      <c r="G18" s="19"/>
      <c r="H18" s="20"/>
      <c r="I18" s="20"/>
      <c r="J18" s="53"/>
      <c r="K18" s="54" t="e">
        <f>DATE(#REF!,LOOKUP(tblData24[[#This Row],[Date last contacted]],{"April",4;"August",8;"December",12;"February",2;"January",1;"July",7;"June",6;"March",3;"May",5;"November",11;"October",10;"September",9}),1)</f>
        <v>#REF!</v>
      </c>
      <c r="L18" s="55">
        <f>tblData24[[#This Row],[Projected Premium]]*tblData24[[#This Row],[Probability of Sale]]</f>
        <v>0</v>
      </c>
    </row>
    <row r="19" spans="2:12" ht="113.4" x14ac:dyDescent="0.3">
      <c r="B19" s="18" t="s">
        <v>119</v>
      </c>
      <c r="C19" s="18" t="s">
        <v>120</v>
      </c>
      <c r="D19" s="18" t="s">
        <v>12</v>
      </c>
      <c r="E19" s="18" t="s">
        <v>121</v>
      </c>
      <c r="F19" s="18">
        <v>17800</v>
      </c>
      <c r="G19" s="19" t="s">
        <v>18</v>
      </c>
      <c r="H19" s="21">
        <v>42880</v>
      </c>
      <c r="I19" s="20" t="s">
        <v>256</v>
      </c>
      <c r="J19" s="53">
        <v>0.7</v>
      </c>
      <c r="K19" s="54" t="e">
        <f>DATE(#REF!,LOOKUP(tblData24[[#This Row],[Date last contacted]],{"April",4;"August",8;"December",12;"February",2;"January",1;"July",7;"June",6;"March",3;"May",5;"November",11;"October",10;"September",9}),1)</f>
        <v>#REF!</v>
      </c>
      <c r="L19" s="55">
        <f>tblData24[[#This Row],[Projected Premium]]*tblData24[[#This Row],[Probability of Sale]]</f>
        <v>12460</v>
      </c>
    </row>
    <row r="20" spans="2:12" s="40" customFormat="1" ht="16.2" x14ac:dyDescent="0.3">
      <c r="B20" s="33"/>
      <c r="C20" s="33"/>
      <c r="D20" s="33"/>
      <c r="E20" s="33"/>
      <c r="F20" s="33"/>
      <c r="G20" s="34"/>
      <c r="H20" s="56"/>
      <c r="I20" s="36"/>
      <c r="J20" s="57"/>
      <c r="K20" s="58"/>
      <c r="L20" s="59"/>
    </row>
    <row r="21" spans="2:12" ht="16.2" x14ac:dyDescent="0.3">
      <c r="B21" s="18"/>
      <c r="C21" s="18"/>
      <c r="D21" s="18"/>
      <c r="E21" s="18"/>
      <c r="F21" s="18"/>
      <c r="G21" s="19"/>
      <c r="H21" s="20"/>
      <c r="I21" s="20"/>
      <c r="J21" s="53"/>
      <c r="K21" s="54" t="e">
        <f>DATE(#REF!,LOOKUP(tblData24[[#This Row],[Date last contacted]],{"April",4;"August",8;"December",12;"February",2;"January",1;"July",7;"June",6;"March",3;"May",5;"November",11;"October",10;"September",9}),1)</f>
        <v>#REF!</v>
      </c>
      <c r="L21" s="55">
        <f>tblData24[[#This Row],[Projected Premium]]*tblData24[[#This Row],[Probability of Sale]]</f>
        <v>0</v>
      </c>
    </row>
    <row r="22" spans="2:12" ht="32.4" x14ac:dyDescent="0.3">
      <c r="B22" s="18" t="s">
        <v>164</v>
      </c>
      <c r="C22" s="18" t="s">
        <v>185</v>
      </c>
      <c r="D22" s="18" t="s">
        <v>12</v>
      </c>
      <c r="E22" s="18" t="s">
        <v>186</v>
      </c>
      <c r="F22" s="18">
        <v>4500</v>
      </c>
      <c r="G22" s="19" t="s">
        <v>29</v>
      </c>
      <c r="H22" s="21">
        <v>42880</v>
      </c>
      <c r="I22" s="20" t="s">
        <v>258</v>
      </c>
      <c r="J22" s="53"/>
      <c r="K22" s="54" t="e">
        <f>DATE(#REF!,LOOKUP(tblData24[[#This Row],[Date last contacted]],{"April",4;"August",8;"December",12;"February",2;"January",1;"July",7;"June",6;"March",3;"May",5;"November",11;"October",10;"September",9}),1)</f>
        <v>#REF!</v>
      </c>
      <c r="L22" s="55">
        <f>tblData24[[#This Row],[Projected Premium]]*tblData24[[#This Row],[Probability of Sale]]</f>
        <v>0</v>
      </c>
    </row>
    <row r="23" spans="2:12" ht="16.2" x14ac:dyDescent="0.3">
      <c r="B23" s="18"/>
      <c r="C23" s="18"/>
      <c r="D23" s="18"/>
      <c r="E23" s="18"/>
      <c r="F23" s="18"/>
      <c r="G23" s="19"/>
      <c r="H23" s="20"/>
      <c r="I23" s="20"/>
      <c r="J23" s="53"/>
      <c r="K23" s="54" t="e">
        <f>DATE(#REF!,LOOKUP(tblData24[[#This Row],[Date last contacted]],{"April",4;"August",8;"December",12;"February",2;"January",1;"July",7;"June",6;"March",3;"May",5;"November",11;"October",10;"September",9}),1)</f>
        <v>#REF!</v>
      </c>
      <c r="L23" s="55">
        <f>tblData24[[#This Row],[Projected Premium]]*tblData24[[#This Row],[Probability of Sale]]</f>
        <v>0</v>
      </c>
    </row>
    <row r="24" spans="2:12" ht="16.2" x14ac:dyDescent="0.3">
      <c r="B24" s="18"/>
      <c r="C24" s="18"/>
      <c r="D24" s="18"/>
      <c r="E24" s="18"/>
      <c r="F24" s="18"/>
      <c r="G24" s="19"/>
      <c r="H24" s="20"/>
      <c r="I24" s="20"/>
      <c r="J24" s="53"/>
      <c r="K24" s="54" t="e">
        <f>DATE(#REF!,LOOKUP(tblData24[[#This Row],[Date last contacted]],{"April",4;"August",8;"December",12;"February",2;"January",1;"July",7;"June",6;"March",3;"May",5;"November",11;"October",10;"September",9}),1)</f>
        <v>#REF!</v>
      </c>
      <c r="L24" s="55">
        <f>tblData24[[#This Row],[Projected Premium]]*tblData24[[#This Row],[Probability of Sale]]</f>
        <v>0</v>
      </c>
    </row>
    <row r="25" spans="2:12" s="22" customFormat="1" ht="32.4" x14ac:dyDescent="0.3">
      <c r="B25" s="24" t="s">
        <v>170</v>
      </c>
      <c r="C25" s="24" t="s">
        <v>171</v>
      </c>
      <c r="D25" s="24" t="s">
        <v>98</v>
      </c>
      <c r="E25" s="24" t="s">
        <v>172</v>
      </c>
      <c r="F25" s="24">
        <v>8000</v>
      </c>
      <c r="G25" s="25" t="s">
        <v>261</v>
      </c>
      <c r="H25" s="27">
        <v>42879</v>
      </c>
      <c r="I25" s="31" t="s">
        <v>257</v>
      </c>
      <c r="J25" s="65"/>
      <c r="K25" s="66" t="e">
        <f>DATE(#REF!,LOOKUP(tblData24[[#This Row],[Date last contacted]],{"April",4;"August",8;"December",12;"February",2;"January",1;"July",7;"June",6;"March",3;"May",5;"November",11;"October",10;"September",9}),1)</f>
        <v>#REF!</v>
      </c>
      <c r="L25" s="67">
        <f>tblData24[[#This Row],[Projected Premium]]*tblData24[[#This Row],[Probability of Sale]]</f>
        <v>0</v>
      </c>
    </row>
    <row r="26" spans="2:12" ht="16.2" x14ac:dyDescent="0.3">
      <c r="B26" s="18"/>
      <c r="C26" s="18"/>
      <c r="D26" s="18"/>
      <c r="E26" s="18"/>
      <c r="F26" s="18"/>
      <c r="G26" s="19"/>
      <c r="H26" s="20"/>
      <c r="I26" s="20"/>
      <c r="J26" s="53"/>
      <c r="K26" s="54" t="e">
        <f>DATE(#REF!,LOOKUP(tblData24[[#This Row],[Date last contacted]],{"April",4;"August",8;"December",12;"February",2;"January",1;"July",7;"June",6;"March",3;"May",5;"November",11;"October",10;"September",9}),1)</f>
        <v>#REF!</v>
      </c>
      <c r="L26" s="55">
        <f>tblData24[[#This Row],[Projected Premium]]*tblData24[[#This Row],[Probability of Sale]]</f>
        <v>0</v>
      </c>
    </row>
    <row r="27" spans="2:12" ht="48.6" x14ac:dyDescent="0.3">
      <c r="B27" s="18" t="s">
        <v>176</v>
      </c>
      <c r="C27" s="18" t="s">
        <v>177</v>
      </c>
      <c r="D27" s="18" t="s">
        <v>12</v>
      </c>
      <c r="E27" s="18" t="s">
        <v>103</v>
      </c>
      <c r="F27" s="18">
        <v>7000</v>
      </c>
      <c r="G27" s="19"/>
      <c r="H27" s="21">
        <v>42860</v>
      </c>
      <c r="I27" s="20" t="s">
        <v>148</v>
      </c>
      <c r="J27" s="53"/>
      <c r="K27" s="54" t="e">
        <f>DATE(#REF!,LOOKUP(tblData24[[#This Row],[Date last contacted]],{"April",4;"August",8;"December",12;"February",2;"January",1;"July",7;"June",6;"March",3;"May",5;"November",11;"October",10;"September",9}),1)</f>
        <v>#REF!</v>
      </c>
      <c r="L27" s="55">
        <f>tblData24[[#This Row],[Projected Premium]]*tblData24[[#This Row],[Probability of Sale]]</f>
        <v>0</v>
      </c>
    </row>
    <row r="28" spans="2:12" ht="16.2" x14ac:dyDescent="0.3">
      <c r="B28" s="18"/>
      <c r="C28" s="18"/>
      <c r="D28" s="18"/>
      <c r="E28" s="18"/>
      <c r="F28" s="18"/>
      <c r="G28" s="19"/>
      <c r="H28" s="20"/>
      <c r="I28" s="20"/>
      <c r="J28" s="53"/>
      <c r="K28" s="54" t="e">
        <f>DATE(#REF!,LOOKUP(tblData24[[#This Row],[Date last contacted]],{"April",4;"August",8;"December",12;"February",2;"January",1;"July",7;"June",6;"March",3;"May",5;"November",11;"October",10;"September",9}),1)</f>
        <v>#REF!</v>
      </c>
      <c r="L28" s="55">
        <f>tblData24[[#This Row],[Projected Premium]]*tblData24[[#This Row],[Probability of Sale]]</f>
        <v>0</v>
      </c>
    </row>
    <row r="29" spans="2:12" ht="64.8" x14ac:dyDescent="0.3">
      <c r="B29" s="18" t="s">
        <v>218</v>
      </c>
      <c r="C29" s="18" t="s">
        <v>219</v>
      </c>
      <c r="D29" s="18" t="s">
        <v>12</v>
      </c>
      <c r="E29" s="18" t="s">
        <v>24</v>
      </c>
      <c r="F29" s="18">
        <v>2200</v>
      </c>
      <c r="G29" s="19" t="s">
        <v>220</v>
      </c>
      <c r="H29" s="21">
        <v>42856</v>
      </c>
      <c r="I29" s="20" t="s">
        <v>221</v>
      </c>
      <c r="J29" s="53"/>
      <c r="K29" s="54" t="e">
        <f>DATE(#REF!,LOOKUP(tblData24[[#This Row],[Date last contacted]],{"April",4;"August",8;"December",12;"February",2;"January",1;"July",7;"June",6;"March",3;"May",5;"November",11;"October",10;"September",9}),1)</f>
        <v>#REF!</v>
      </c>
      <c r="L29" s="55">
        <f>tblData24[[#This Row],[Projected Premium]]*tblData24[[#This Row],[Probability of Sale]]</f>
        <v>0</v>
      </c>
    </row>
    <row r="30" spans="2:12" ht="16.2" x14ac:dyDescent="0.3">
      <c r="B30" s="18"/>
      <c r="C30" s="18"/>
      <c r="D30" s="18"/>
      <c r="E30" s="18"/>
      <c r="F30" s="18"/>
      <c r="G30" s="19"/>
      <c r="H30" s="20"/>
      <c r="I30" s="20"/>
      <c r="J30" s="53"/>
      <c r="K30" s="54" t="e">
        <f>DATE(#REF!,LOOKUP(tblData24[[#This Row],[Date last contacted]],{"April",4;"August",8;"December",12;"February",2;"January",1;"July",7;"June",6;"March",3;"May",5;"November",11;"October",10;"September",9}),1)</f>
        <v>#REF!</v>
      </c>
      <c r="L30" s="55">
        <f>tblData24[[#This Row],[Projected Premium]]*tblData24[[#This Row],[Probability of Sale]]</f>
        <v>0</v>
      </c>
    </row>
    <row r="31" spans="2:12" s="49" customFormat="1" ht="16.2" x14ac:dyDescent="0.3">
      <c r="B31" s="42"/>
      <c r="C31" s="42"/>
      <c r="D31" s="42"/>
      <c r="E31" s="42"/>
      <c r="F31" s="42"/>
      <c r="G31" s="43"/>
      <c r="H31" s="60"/>
      <c r="I31" s="45"/>
      <c r="J31" s="61"/>
      <c r="K31" s="62"/>
      <c r="L31" s="63"/>
    </row>
    <row r="32" spans="2:12" ht="16.2" x14ac:dyDescent="0.3">
      <c r="B32" s="18"/>
      <c r="C32" s="18"/>
      <c r="D32" s="18"/>
      <c r="E32" s="18"/>
      <c r="F32" s="18"/>
      <c r="G32" s="19"/>
      <c r="H32" s="20"/>
      <c r="I32" s="20"/>
      <c r="J32" s="53"/>
      <c r="K32" s="54" t="e">
        <f>DATE(#REF!,LOOKUP(tblData24[[#This Row],[Date last contacted]],{"April",4;"August",8;"December",12;"February",2;"January",1;"July",7;"June",6;"March",3;"May",5;"November",11;"October",10;"September",9}),1)</f>
        <v>#REF!</v>
      </c>
      <c r="L32" s="55">
        <f>tblData24[[#This Row],[Projected Premium]]*tblData24[[#This Row],[Probability of Sale]]</f>
        <v>0</v>
      </c>
    </row>
    <row r="33" spans="2:12" ht="32.4" x14ac:dyDescent="0.3">
      <c r="B33" s="18" t="s">
        <v>224</v>
      </c>
      <c r="C33" s="18" t="s">
        <v>225</v>
      </c>
      <c r="D33" s="18" t="s">
        <v>80</v>
      </c>
      <c r="E33" s="18" t="s">
        <v>226</v>
      </c>
      <c r="F33" s="18">
        <v>5700</v>
      </c>
      <c r="G33" s="19"/>
      <c r="H33" s="21">
        <v>42864</v>
      </c>
      <c r="I33" s="20" t="s">
        <v>234</v>
      </c>
      <c r="J33" s="53"/>
      <c r="K33" s="54" t="e">
        <f>DATE(#REF!,LOOKUP(tblData24[[#This Row],[Date last contacted]],{"April",4;"August",8;"December",12;"February",2;"January",1;"July",7;"June",6;"March",3;"May",5;"November",11;"October",10;"September",9}),1)</f>
        <v>#REF!</v>
      </c>
      <c r="L33" s="55">
        <f>tblData24[[#This Row],[Projected Premium]]*tblData24[[#This Row],[Probability of Sale]]</f>
        <v>0</v>
      </c>
    </row>
    <row r="34" spans="2:12" ht="16.2" x14ac:dyDescent="0.3">
      <c r="B34" s="18"/>
      <c r="C34" s="18"/>
      <c r="D34" s="18"/>
      <c r="E34" s="18"/>
      <c r="F34" s="18"/>
      <c r="G34" s="19"/>
      <c r="H34" s="20"/>
      <c r="I34" s="20"/>
      <c r="J34" s="53"/>
      <c r="K34" s="54" t="e">
        <f>DATE(#REF!,LOOKUP(tblData24[[#This Row],[Date last contacted]],{"April",4;"August",8;"December",12;"February",2;"January",1;"July",7;"June",6;"March",3;"May",5;"November",11;"October",10;"September",9}),1)</f>
        <v>#REF!</v>
      </c>
      <c r="L34" s="55">
        <f>tblData24[[#This Row],[Projected Premium]]*tblData24[[#This Row],[Probability of Sale]]</f>
        <v>0</v>
      </c>
    </row>
    <row r="35" spans="2:12" ht="32.4" x14ac:dyDescent="0.3">
      <c r="B35" s="18" t="s">
        <v>227</v>
      </c>
      <c r="C35" s="18" t="s">
        <v>228</v>
      </c>
      <c r="D35" s="18" t="s">
        <v>12</v>
      </c>
      <c r="E35" s="18" t="s">
        <v>180</v>
      </c>
      <c r="F35" s="18">
        <v>13000</v>
      </c>
      <c r="G35" s="19" t="s">
        <v>18</v>
      </c>
      <c r="H35" s="21">
        <v>42864</v>
      </c>
      <c r="I35" s="20" t="s">
        <v>233</v>
      </c>
      <c r="J35" s="53"/>
      <c r="K35" s="54" t="e">
        <f>DATE(#REF!,LOOKUP(tblData24[[#This Row],[Date last contacted]],{"April",4;"August",8;"December",12;"February",2;"January",1;"July",7;"June",6;"March",3;"May",5;"November",11;"October",10;"September",9}),1)</f>
        <v>#REF!</v>
      </c>
      <c r="L35" s="55">
        <f>tblData24[[#This Row],[Projected Premium]]*tblData24[[#This Row],[Probability of Sale]]</f>
        <v>0</v>
      </c>
    </row>
    <row r="36" spans="2:12" ht="16.2" x14ac:dyDescent="0.3">
      <c r="B36" s="18"/>
      <c r="C36" s="18"/>
      <c r="D36" s="18"/>
      <c r="E36" s="18"/>
      <c r="F36" s="18"/>
      <c r="G36" s="19"/>
      <c r="H36" s="20"/>
      <c r="I36" s="20"/>
      <c r="J36" s="53"/>
      <c r="K36" s="54" t="e">
        <f>DATE(#REF!,LOOKUP(tblData24[[#This Row],[Date last contacted]],{"April",4;"August",8;"December",12;"February",2;"January",1;"July",7;"June",6;"March",3;"May",5;"November",11;"October",10;"September",9}),1)</f>
        <v>#REF!</v>
      </c>
      <c r="L36" s="55">
        <f>tblData24[[#This Row],[Projected Premium]]*tblData24[[#This Row],[Probability of Sale]]</f>
        <v>0</v>
      </c>
    </row>
    <row r="37" spans="2:12" ht="32.4" x14ac:dyDescent="0.3">
      <c r="B37" s="18" t="s">
        <v>229</v>
      </c>
      <c r="C37" s="18" t="s">
        <v>230</v>
      </c>
      <c r="D37" s="18" t="s">
        <v>231</v>
      </c>
      <c r="E37" s="18" t="s">
        <v>161</v>
      </c>
      <c r="F37" s="18">
        <v>55000</v>
      </c>
      <c r="G37" s="19"/>
      <c r="H37" s="20"/>
      <c r="I37" s="20" t="s">
        <v>232</v>
      </c>
      <c r="J37" s="53"/>
      <c r="K37" s="54" t="e">
        <f>DATE(#REF!,LOOKUP(tblData24[[#This Row],[Date last contacted]],{"April",4;"August",8;"December",12;"February",2;"January",1;"July",7;"June",6;"March",3;"May",5;"November",11;"October",10;"September",9}),1)</f>
        <v>#REF!</v>
      </c>
      <c r="L37" s="55">
        <f>tblData24[[#This Row],[Projected Premium]]*tblData24[[#This Row],[Probability of Sale]]</f>
        <v>0</v>
      </c>
    </row>
    <row r="38" spans="2:12" ht="16.2" x14ac:dyDescent="0.3">
      <c r="B38" s="18"/>
      <c r="C38" s="18"/>
      <c r="D38" s="18"/>
      <c r="E38" s="18"/>
      <c r="F38" s="18"/>
      <c r="G38" s="19"/>
      <c r="H38" s="20"/>
      <c r="I38" s="20"/>
      <c r="J38" s="53"/>
      <c r="K38" s="54" t="e">
        <f>DATE(#REF!,LOOKUP(tblData24[[#This Row],[Date last contacted]],{"April",4;"August",8;"December",12;"February",2;"January",1;"July",7;"June",6;"March",3;"May",5;"November",11;"October",10;"September",9}),1)</f>
        <v>#REF!</v>
      </c>
      <c r="L38" s="55">
        <f>tblData24[[#This Row],[Projected Premium]]*tblData24[[#This Row],[Probability of Sale]]</f>
        <v>0</v>
      </c>
    </row>
    <row r="39" spans="2:12" ht="16.2" x14ac:dyDescent="0.3">
      <c r="B39" s="18"/>
      <c r="C39" s="18"/>
      <c r="D39" s="18"/>
      <c r="E39" s="18"/>
      <c r="F39" s="18"/>
      <c r="G39" s="19"/>
      <c r="H39" s="20"/>
      <c r="I39" s="20"/>
      <c r="J39" s="53"/>
      <c r="K39" s="54" t="e">
        <f>DATE(#REF!,LOOKUP(tblData24[[#This Row],[Date last contacted]],{"April",4;"August",8;"December",12;"February",2;"January",1;"July",7;"June",6;"March",3;"May",5;"November",11;"October",10;"September",9}),1)</f>
        <v>#REF!</v>
      </c>
      <c r="L39" s="55">
        <f>tblData24[[#This Row],[Projected Premium]]*tblData24[[#This Row],[Probability of Sale]]</f>
        <v>0</v>
      </c>
    </row>
    <row r="40" spans="2:12" ht="48.6" x14ac:dyDescent="0.3">
      <c r="B40" s="18" t="s">
        <v>235</v>
      </c>
      <c r="C40" s="18" t="s">
        <v>236</v>
      </c>
      <c r="D40" s="18" t="s">
        <v>237</v>
      </c>
      <c r="E40" s="18" t="s">
        <v>18</v>
      </c>
      <c r="F40" s="18">
        <v>100000</v>
      </c>
      <c r="G40" s="19"/>
      <c r="H40" s="21">
        <v>42864</v>
      </c>
      <c r="I40" s="20" t="s">
        <v>238</v>
      </c>
      <c r="J40" s="53"/>
      <c r="K40" s="54" t="e">
        <f>DATE(#REF!,LOOKUP(tblData24[[#This Row],[Date last contacted]],{"April",4;"August",8;"December",12;"February",2;"January",1;"July",7;"June",6;"March",3;"May",5;"November",11;"October",10;"September",9}),1)</f>
        <v>#REF!</v>
      </c>
      <c r="L40" s="55">
        <f>tblData24[[#This Row],[Projected Premium]]*tblData24[[#This Row],[Probability of Sale]]</f>
        <v>0</v>
      </c>
    </row>
    <row r="41" spans="2:12" ht="16.2" x14ac:dyDescent="0.3">
      <c r="B41" s="18"/>
      <c r="C41" s="18"/>
      <c r="D41" s="18"/>
      <c r="E41" s="18"/>
      <c r="F41" s="18"/>
      <c r="G41" s="19"/>
      <c r="H41" s="20"/>
      <c r="I41" s="20"/>
      <c r="J41" s="53"/>
      <c r="K41" s="54" t="e">
        <f>DATE(#REF!,LOOKUP(tblData24[[#This Row],[Date last contacted]],{"April",4;"August",8;"December",12;"February",2;"January",1;"July",7;"June",6;"March",3;"May",5;"November",11;"October",10;"September",9}),1)</f>
        <v>#REF!</v>
      </c>
      <c r="L41" s="55">
        <f>tblData24[[#This Row],[Projected Premium]]*tblData24[[#This Row],[Probability of Sale]]</f>
        <v>0</v>
      </c>
    </row>
    <row r="42" spans="2:12" s="22" customFormat="1" ht="32.4" x14ac:dyDescent="0.3">
      <c r="B42" s="24" t="s">
        <v>241</v>
      </c>
      <c r="C42" s="24" t="s">
        <v>242</v>
      </c>
      <c r="D42" s="24" t="s">
        <v>12</v>
      </c>
      <c r="E42" s="24" t="s">
        <v>103</v>
      </c>
      <c r="F42" s="24">
        <v>8000</v>
      </c>
      <c r="G42" s="25"/>
      <c r="H42" s="27">
        <v>42866</v>
      </c>
      <c r="I42" s="31" t="s">
        <v>243</v>
      </c>
      <c r="J42" s="65"/>
      <c r="K42" s="66" t="e">
        <f>DATE(#REF!,LOOKUP(tblData24[[#This Row],[Date last contacted]],{"April",4;"August",8;"December",12;"February",2;"January",1;"July",7;"June",6;"March",3;"May",5;"November",11;"October",10;"September",9}),1)</f>
        <v>#REF!</v>
      </c>
      <c r="L42" s="67">
        <f>tblData24[[#This Row],[Projected Premium]]*tblData24[[#This Row],[Probability of Sale]]</f>
        <v>0</v>
      </c>
    </row>
    <row r="43" spans="2:12" ht="16.2" x14ac:dyDescent="0.3">
      <c r="B43" s="18"/>
      <c r="C43" s="18"/>
      <c r="D43" s="18"/>
      <c r="E43" s="18"/>
      <c r="F43" s="18"/>
      <c r="G43" s="19"/>
      <c r="H43" s="20"/>
      <c r="I43" s="20"/>
      <c r="J43" s="53"/>
      <c r="K43" s="54" t="e">
        <f>DATE(#REF!,LOOKUP(tblData24[[#This Row],[Date last contacted]],{"April",4;"August",8;"December",12;"February",2;"January",1;"July",7;"June",6;"March",3;"May",5;"November",11;"October",10;"September",9}),1)</f>
        <v>#REF!</v>
      </c>
      <c r="L43" s="55">
        <f>tblData24[[#This Row],[Projected Premium]]*tblData24[[#This Row],[Probability of Sale]]</f>
        <v>0</v>
      </c>
    </row>
    <row r="44" spans="2:12" ht="81" x14ac:dyDescent="0.3">
      <c r="B44" s="18" t="s">
        <v>244</v>
      </c>
      <c r="C44" s="18" t="s">
        <v>112</v>
      </c>
      <c r="D44" s="18" t="s">
        <v>12</v>
      </c>
      <c r="E44" s="18" t="s">
        <v>103</v>
      </c>
      <c r="F44" s="18">
        <v>3800</v>
      </c>
      <c r="G44" s="19" t="s">
        <v>199</v>
      </c>
      <c r="H44" s="21">
        <v>42880</v>
      </c>
      <c r="I44" s="20" t="s">
        <v>245</v>
      </c>
      <c r="J44" s="53"/>
      <c r="K44" s="54" t="e">
        <f>DATE(#REF!,LOOKUP(tblData24[[#This Row],[Date last contacted]],{"April",4;"August",8;"December",12;"February",2;"January",1;"July",7;"June",6;"March",3;"May",5;"November",11;"October",10;"September",9}),1)</f>
        <v>#REF!</v>
      </c>
      <c r="L44" s="55">
        <f>tblData24[[#This Row],[Projected Premium]]*tblData24[[#This Row],[Probability of Sale]]</f>
        <v>0</v>
      </c>
    </row>
    <row r="45" spans="2:12" ht="32.4" x14ac:dyDescent="0.3">
      <c r="B45" s="18" t="s">
        <v>134</v>
      </c>
      <c r="C45" s="18" t="s">
        <v>135</v>
      </c>
      <c r="D45" s="18" t="s">
        <v>80</v>
      </c>
      <c r="E45" s="18" t="s">
        <v>246</v>
      </c>
      <c r="F45" s="18">
        <v>2700</v>
      </c>
      <c r="G45" s="19" t="s">
        <v>247</v>
      </c>
      <c r="H45" s="21">
        <v>42879</v>
      </c>
      <c r="I45" s="20" t="s">
        <v>248</v>
      </c>
      <c r="J45" s="53"/>
      <c r="K45" s="54" t="e">
        <f>DATE(#REF!,LOOKUP(tblData24[[#This Row],[Date last contacted]],{"April",4;"August",8;"December",12;"February",2;"January",1;"July",7;"June",6;"March",3;"May",5;"November",11;"October",10;"September",9}),1)</f>
        <v>#REF!</v>
      </c>
      <c r="L45" s="55">
        <f>tblData24[[#This Row],[Projected Premium]]*tblData24[[#This Row],[Probability of Sale]]</f>
        <v>0</v>
      </c>
    </row>
    <row r="46" spans="2:12" ht="16.2" x14ac:dyDescent="0.3">
      <c r="B46" s="18"/>
      <c r="C46" s="18"/>
      <c r="D46" s="18"/>
      <c r="E46" s="18"/>
      <c r="F46" s="18"/>
      <c r="G46" s="19"/>
      <c r="H46" s="20"/>
      <c r="I46" s="20"/>
      <c r="J46" s="53"/>
      <c r="K46" s="54" t="e">
        <f>DATE(#REF!,LOOKUP(tblData24[[#This Row],[Date last contacted]],{"April",4;"August",8;"December",12;"February",2;"January",1;"July",7;"June",6;"March",3;"May",5;"November",11;"October",10;"September",9}),1)</f>
        <v>#REF!</v>
      </c>
      <c r="L46" s="55">
        <f>tblData24[[#This Row],[Projected Premium]]*tblData24[[#This Row],[Probability of Sale]]</f>
        <v>0</v>
      </c>
    </row>
    <row r="47" spans="2:12" ht="32.4" x14ac:dyDescent="0.3">
      <c r="B47" s="18" t="s">
        <v>249</v>
      </c>
      <c r="C47" s="18" t="s">
        <v>250</v>
      </c>
      <c r="D47" s="18" t="s">
        <v>80</v>
      </c>
      <c r="E47" s="18" t="s">
        <v>24</v>
      </c>
      <c r="F47" s="18">
        <v>2100</v>
      </c>
      <c r="G47" s="19" t="s">
        <v>199</v>
      </c>
      <c r="H47" s="21">
        <v>42879</v>
      </c>
      <c r="I47" s="20" t="s">
        <v>251</v>
      </c>
      <c r="J47" s="53"/>
      <c r="K47" s="54" t="e">
        <f>DATE(#REF!,LOOKUP(tblData24[[#This Row],[Date last contacted]],{"April",4;"August",8;"December",12;"February",2;"January",1;"July",7;"June",6;"March",3;"May",5;"November",11;"October",10;"September",9}),1)</f>
        <v>#REF!</v>
      </c>
      <c r="L47" s="55">
        <f>tblData24[[#This Row],[Projected Premium]]*tblData24[[#This Row],[Probability of Sale]]</f>
        <v>0</v>
      </c>
    </row>
    <row r="48" spans="2:12" ht="16.2" x14ac:dyDescent="0.3">
      <c r="B48" s="18"/>
      <c r="C48" s="18"/>
      <c r="D48" s="18"/>
      <c r="E48" s="18"/>
      <c r="F48" s="18"/>
      <c r="G48" s="19"/>
      <c r="H48" s="20"/>
      <c r="I48" s="20"/>
      <c r="J48" s="53"/>
      <c r="K48" s="54" t="e">
        <f>DATE(#REF!,LOOKUP(tblData24[[#This Row],[Date last contacted]],{"April",4;"August",8;"December",12;"February",2;"January",1;"July",7;"June",6;"March",3;"May",5;"November",11;"October",10;"September",9}),1)</f>
        <v>#REF!</v>
      </c>
      <c r="L48" s="55">
        <f>tblData24[[#This Row],[Projected Premium]]*tblData24[[#This Row],[Probability of Sale]]</f>
        <v>0</v>
      </c>
    </row>
    <row r="49" spans="2:12" ht="32.4" x14ac:dyDescent="0.3">
      <c r="B49" s="18" t="s">
        <v>252</v>
      </c>
      <c r="C49" s="18" t="s">
        <v>253</v>
      </c>
      <c r="D49" s="18" t="s">
        <v>12</v>
      </c>
      <c r="E49" s="18" t="s">
        <v>186</v>
      </c>
      <c r="F49" s="18">
        <v>22000</v>
      </c>
      <c r="G49" s="19"/>
      <c r="H49" s="21">
        <v>42880</v>
      </c>
      <c r="I49" s="20" t="s">
        <v>254</v>
      </c>
      <c r="J49" s="53"/>
      <c r="K49" s="54" t="e">
        <f>DATE(#REF!,LOOKUP(tblData24[[#This Row],[Date last contacted]],{"April",4;"August",8;"December",12;"February",2;"January",1;"July",7;"June",6;"March",3;"May",5;"November",11;"October",10;"September",9}),1)</f>
        <v>#REF!</v>
      </c>
      <c r="L49" s="55">
        <f>tblData24[[#This Row],[Projected Premium]]*tblData24[[#This Row],[Probability of Sale]]</f>
        <v>0</v>
      </c>
    </row>
    <row r="50" spans="2:12" ht="16.2" x14ac:dyDescent="0.3">
      <c r="B50" s="18"/>
      <c r="C50" s="18"/>
      <c r="D50" s="18"/>
      <c r="E50" s="18"/>
      <c r="F50" s="18"/>
      <c r="G50" s="19"/>
      <c r="H50" s="20"/>
      <c r="I50" s="20"/>
      <c r="J50" s="53"/>
      <c r="K50" s="54" t="e">
        <f>DATE(#REF!,LOOKUP(tblData24[[#This Row],[Date last contacted]],{"April",4;"August",8;"December",12;"February",2;"January",1;"July",7;"June",6;"March",3;"May",5;"November",11;"October",10;"September",9}),1)</f>
        <v>#REF!</v>
      </c>
      <c r="L50" s="55">
        <f>tblData24[[#This Row],[Projected Premium]]*tblData24[[#This Row],[Probability of Sale]]</f>
        <v>0</v>
      </c>
    </row>
    <row r="51" spans="2:12" ht="16.2" x14ac:dyDescent="0.3">
      <c r="B51" s="18"/>
      <c r="C51" s="18"/>
      <c r="D51" s="18"/>
      <c r="E51" s="18"/>
      <c r="F51" s="18"/>
      <c r="G51" s="19"/>
      <c r="H51" s="21"/>
      <c r="I51" s="20"/>
      <c r="J51" s="53"/>
      <c r="K51" s="54"/>
      <c r="L51" s="55"/>
    </row>
    <row r="52" spans="2:12" ht="16.2" x14ac:dyDescent="0.3">
      <c r="B52" s="18"/>
      <c r="C52" s="18"/>
      <c r="D52" s="18"/>
      <c r="E52" s="18"/>
      <c r="F52" s="18"/>
      <c r="G52" s="19"/>
      <c r="H52" s="20"/>
      <c r="I52" s="20"/>
      <c r="J52" s="53"/>
      <c r="K52" s="54" t="e">
        <f>DATE(#REF!,LOOKUP(tblData24[[#This Row],[Date last contacted]],{"April",4;"August",8;"December",12;"February",2;"January",1;"July",7;"June",6;"March",3;"May",5;"November",11;"October",10;"September",9}),1)</f>
        <v>#REF!</v>
      </c>
      <c r="L52" s="55">
        <f>tblData24[[#This Row],[Projected Premium]]*tblData24[[#This Row],[Probability of Sale]]</f>
        <v>0</v>
      </c>
    </row>
    <row r="53" spans="2:12" ht="16.2" x14ac:dyDescent="0.3">
      <c r="B53" s="18"/>
      <c r="C53" s="18"/>
      <c r="D53" s="18"/>
      <c r="E53" s="18"/>
      <c r="F53" s="18"/>
      <c r="G53" s="19"/>
      <c r="H53" s="20"/>
      <c r="I53" s="20"/>
      <c r="J53" s="53"/>
      <c r="K53" s="54" t="e">
        <f>DATE(#REF!,LOOKUP(tblData24[[#This Row],[Date last contacted]],{"April",4;"August",8;"December",12;"February",2;"January",1;"July",7;"June",6;"March",3;"May",5;"November",11;"October",10;"September",9}),1)</f>
        <v>#REF!</v>
      </c>
      <c r="L53" s="55">
        <f>tblData24[[#This Row],[Projected Premium]]*tblData24[[#This Row],[Probability of Sale]]</f>
        <v>0</v>
      </c>
    </row>
    <row r="54" spans="2:12" ht="16.2" x14ac:dyDescent="0.3">
      <c r="B54" s="18"/>
      <c r="C54" s="18"/>
      <c r="D54" s="18"/>
      <c r="E54" s="18"/>
      <c r="F54" s="18"/>
      <c r="G54" s="19"/>
      <c r="H54" s="20"/>
      <c r="I54" s="20"/>
      <c r="J54" s="53"/>
      <c r="K54" s="54" t="e">
        <f>DATE(#REF!,LOOKUP(tblData24[[#This Row],[Date last contacted]],{"April",4;"August",8;"December",12;"February",2;"January",1;"July",7;"June",6;"March",3;"May",5;"November",11;"October",10;"September",9}),1)</f>
        <v>#REF!</v>
      </c>
      <c r="L54" s="55">
        <f>tblData24[[#This Row],[Projected Premium]]*tblData24[[#This Row],[Probability of Sale]]</f>
        <v>0</v>
      </c>
    </row>
    <row r="55" spans="2:12" ht="16.2" x14ac:dyDescent="0.3">
      <c r="B55" s="18"/>
      <c r="C55" s="18"/>
      <c r="D55" s="18"/>
      <c r="E55" s="18"/>
      <c r="F55" s="18"/>
      <c r="G55" s="19"/>
      <c r="H55" s="20"/>
      <c r="I55" s="20"/>
      <c r="J55" s="53"/>
      <c r="K55" s="54" t="e">
        <f>DATE(#REF!,LOOKUP(tblData24[[#This Row],[Date last contacted]],{"April",4;"August",8;"December",12;"February",2;"January",1;"July",7;"June",6;"March",3;"May",5;"November",11;"October",10;"September",9}),1)</f>
        <v>#REF!</v>
      </c>
      <c r="L55" s="55">
        <f>tblData24[[#This Row],[Projected Premium]]*tblData24[[#This Row],[Probability of Sale]]</f>
        <v>0</v>
      </c>
    </row>
    <row r="56" spans="2:12" ht="16.2" x14ac:dyDescent="0.3">
      <c r="B56" s="18"/>
      <c r="C56" s="18"/>
      <c r="D56" s="18"/>
      <c r="E56" s="18"/>
      <c r="F56" s="18"/>
      <c r="G56" s="19"/>
      <c r="H56" s="20"/>
      <c r="I56" s="20"/>
      <c r="J56" s="53"/>
      <c r="K56" s="54" t="e">
        <f>DATE(#REF!,LOOKUP(tblData24[[#This Row],[Date last contacted]],{"April",4;"August",8;"December",12;"February",2;"January",1;"July",7;"June",6;"March",3;"May",5;"November",11;"October",10;"September",9}),1)</f>
        <v>#REF!</v>
      </c>
      <c r="L56" s="55">
        <f>tblData24[[#This Row],[Projected Premium]]*tblData24[[#This Row],[Probability of Sale]]</f>
        <v>0</v>
      </c>
    </row>
    <row r="57" spans="2:12" ht="16.2" x14ac:dyDescent="0.3">
      <c r="B57" s="18"/>
      <c r="C57" s="18"/>
      <c r="D57" s="18"/>
      <c r="E57" s="18"/>
      <c r="F57" s="18"/>
      <c r="G57" s="19"/>
      <c r="H57" s="20"/>
      <c r="I57" s="20"/>
      <c r="J57" s="53"/>
      <c r="K57" s="54" t="e">
        <f>DATE(#REF!,LOOKUP(tblData24[[#This Row],[Date last contacted]],{"April",4;"August",8;"December",12;"February",2;"January",1;"July",7;"June",6;"March",3;"May",5;"November",11;"October",10;"September",9}),1)</f>
        <v>#REF!</v>
      </c>
      <c r="L57" s="55">
        <f>tblData24[[#This Row],[Projected Premium]]*tblData24[[#This Row],[Probability of Sale]]</f>
        <v>0</v>
      </c>
    </row>
    <row r="58" spans="2:12" ht="16.2" x14ac:dyDescent="0.3">
      <c r="B58" s="18"/>
      <c r="C58" s="18"/>
      <c r="D58" s="18"/>
      <c r="E58" s="18"/>
      <c r="F58" s="18"/>
      <c r="G58" s="19"/>
      <c r="H58" s="20"/>
      <c r="I58" s="20"/>
      <c r="J58" s="53"/>
      <c r="K58" s="54" t="e">
        <f>DATE(#REF!,LOOKUP(tblData24[[#This Row],[Date last contacted]],{"April",4;"August",8;"December",12;"February",2;"January",1;"July",7;"June",6;"March",3;"May",5;"November",11;"October",10;"September",9}),1)</f>
        <v>#REF!</v>
      </c>
      <c r="L58" s="55">
        <f>tblData24[[#This Row],[Projected Premium]]*tblData24[[#This Row],[Probability of Sale]]</f>
        <v>0</v>
      </c>
    </row>
    <row r="59" spans="2:12" ht="16.2" x14ac:dyDescent="0.3">
      <c r="B59" s="18"/>
      <c r="C59" s="18"/>
      <c r="D59" s="18"/>
      <c r="E59" s="18"/>
      <c r="F59" s="18"/>
      <c r="G59" s="19"/>
      <c r="H59" s="20"/>
      <c r="I59" s="20"/>
      <c r="J59" s="53"/>
      <c r="K59" s="54" t="e">
        <f>DATE(#REF!,LOOKUP(tblData24[[#This Row],[Date last contacted]],{"April",4;"August",8;"December",12;"February",2;"January",1;"July",7;"June",6;"March",3;"May",5;"November",11;"October",10;"September",9}),1)</f>
        <v>#REF!</v>
      </c>
      <c r="L59" s="55">
        <f>tblData24[[#This Row],[Projected Premium]]*tblData24[[#This Row],[Probability of Sale]]</f>
        <v>0</v>
      </c>
    </row>
    <row r="60" spans="2:12" ht="16.2" x14ac:dyDescent="0.3">
      <c r="B60" s="8" t="s">
        <v>2</v>
      </c>
      <c r="C60" s="8"/>
      <c r="D60" s="8"/>
      <c r="E60" s="7"/>
      <c r="F60" s="7">
        <f>SUBTOTAL(109,tblData24[Projected Premium])</f>
        <v>288409</v>
      </c>
      <c r="G60" s="20"/>
      <c r="H60" s="8"/>
      <c r="I60" s="20"/>
      <c r="J60" s="8"/>
      <c r="K60" s="12"/>
      <c r="L60" s="12"/>
    </row>
    <row r="61" spans="2:12" ht="16.2" x14ac:dyDescent="0.3">
      <c r="B61" s="8"/>
      <c r="C61" s="8"/>
      <c r="D61" s="8"/>
      <c r="E61" s="8"/>
      <c r="F61" s="8"/>
      <c r="G61" s="20"/>
      <c r="H61" s="8"/>
      <c r="I61" s="20"/>
      <c r="J61" s="8"/>
      <c r="K61" s="8"/>
      <c r="L61" s="8"/>
    </row>
  </sheetData>
  <printOptions horizontalCentered="1"/>
  <pageMargins left="0.4" right="0.4" top="0.4" bottom="0.4" header="0.3" footer="0.3"/>
  <pageSetup scale="9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autoPageBreaks="0" fitToPage="1"/>
  </sheetPr>
  <dimension ref="B1:L86"/>
  <sheetViews>
    <sheetView showGridLines="0" workbookViewId="0">
      <selection activeCell="E86" sqref="E86"/>
    </sheetView>
  </sheetViews>
  <sheetFormatPr defaultColWidth="9.28515625" defaultRowHeight="12" x14ac:dyDescent="0.3"/>
  <cols>
    <col min="1" max="1" width="2.140625" customWidth="1"/>
    <col min="2" max="2" width="32" customWidth="1"/>
    <col min="3" max="3" width="25.42578125" customWidth="1"/>
    <col min="4" max="4" width="21.140625" customWidth="1"/>
    <col min="5" max="5" width="21" customWidth="1"/>
    <col min="6" max="6" width="17.140625" customWidth="1"/>
    <col min="7" max="7" width="20.85546875" style="13" customWidth="1"/>
    <col min="8" max="8" width="17.5703125" customWidth="1"/>
    <col min="9" max="9" width="19.28515625" style="13" customWidth="1"/>
    <col min="10" max="10" width="16" customWidth="1"/>
    <col min="11" max="11" width="16.85546875" customWidth="1"/>
    <col min="12" max="12" width="17.85546875" customWidth="1"/>
    <col min="13" max="13" width="1.85546875" customWidth="1"/>
  </cols>
  <sheetData>
    <row r="1" spans="2:12" ht="9.9" customHeight="1" x14ac:dyDescent="0.3"/>
    <row r="2" spans="2:12" ht="34.799999999999997" x14ac:dyDescent="0.3">
      <c r="B2" s="5" t="s">
        <v>32</v>
      </c>
      <c r="C2" s="5"/>
      <c r="D2" s="5"/>
      <c r="E2" s="5"/>
      <c r="F2" s="5"/>
      <c r="G2" s="14"/>
      <c r="H2" s="5"/>
      <c r="I2" s="14"/>
      <c r="J2" s="5"/>
      <c r="K2" s="5"/>
      <c r="L2" s="5"/>
    </row>
    <row r="3" spans="2:12" ht="18" x14ac:dyDescent="0.3">
      <c r="B3" s="1" t="s">
        <v>33</v>
      </c>
      <c r="C3" s="1"/>
      <c r="D3" s="1"/>
      <c r="E3" s="1"/>
      <c r="F3" s="1"/>
      <c r="G3" s="15"/>
      <c r="H3" s="1"/>
      <c r="I3" s="15"/>
      <c r="J3" s="1"/>
      <c r="K3" s="1"/>
      <c r="L3" s="1"/>
    </row>
    <row r="4" spans="2:12" ht="16.2" thickBot="1" x14ac:dyDescent="0.35">
      <c r="B4" s="2" t="s">
        <v>0</v>
      </c>
      <c r="C4" s="2"/>
      <c r="D4" s="2"/>
      <c r="E4" s="2"/>
      <c r="F4" s="2"/>
      <c r="G4" s="16"/>
      <c r="H4" s="2"/>
      <c r="I4" s="16"/>
      <c r="J4" s="2"/>
      <c r="K4" s="2"/>
      <c r="L4" s="2"/>
    </row>
    <row r="5" spans="2:12" ht="15" customHeight="1" thickTop="1" x14ac:dyDescent="0.3">
      <c r="B5" s="3"/>
      <c r="C5" s="4"/>
      <c r="D5" s="4"/>
      <c r="E5" s="4"/>
      <c r="F5" s="4"/>
      <c r="G5" s="17"/>
      <c r="H5" s="4"/>
      <c r="I5" s="17"/>
      <c r="J5" s="3"/>
    </row>
    <row r="6" spans="2:12" ht="13.5" customHeight="1" x14ac:dyDescent="0.3">
      <c r="B6" s="3" t="s">
        <v>5</v>
      </c>
      <c r="C6" s="4"/>
      <c r="D6" s="4"/>
      <c r="E6" s="4"/>
      <c r="F6" s="4"/>
      <c r="G6" s="17"/>
      <c r="H6" s="4"/>
      <c r="I6" s="17"/>
      <c r="J6" s="3"/>
    </row>
    <row r="7" spans="2:12" ht="32.4" x14ac:dyDescent="0.3">
      <c r="B7" s="6" t="s">
        <v>4</v>
      </c>
      <c r="C7" s="6" t="s">
        <v>6</v>
      </c>
      <c r="D7" s="6" t="s">
        <v>7</v>
      </c>
      <c r="E7" s="6" t="s">
        <v>13</v>
      </c>
      <c r="F7" s="6" t="s">
        <v>15</v>
      </c>
      <c r="G7" s="6" t="s">
        <v>17</v>
      </c>
      <c r="H7" s="6" t="s">
        <v>16</v>
      </c>
      <c r="I7" s="6" t="s">
        <v>30</v>
      </c>
      <c r="J7" s="6" t="s">
        <v>8</v>
      </c>
      <c r="K7" s="6" t="s">
        <v>3</v>
      </c>
      <c r="L7" s="6" t="s">
        <v>9</v>
      </c>
    </row>
    <row r="8" spans="2:12" ht="16.2" x14ac:dyDescent="0.3">
      <c r="B8" s="18"/>
      <c r="C8" s="18"/>
      <c r="D8" s="18"/>
      <c r="E8" s="18"/>
      <c r="F8" s="18"/>
      <c r="G8" s="19"/>
      <c r="H8" s="20"/>
      <c r="I8" s="20"/>
      <c r="J8" s="53"/>
      <c r="K8" s="54"/>
      <c r="L8" s="55"/>
    </row>
    <row r="9" spans="2:12" ht="16.2" x14ac:dyDescent="0.3">
      <c r="B9" s="18" t="s">
        <v>39</v>
      </c>
      <c r="C9" s="18" t="s">
        <v>40</v>
      </c>
      <c r="D9" s="18" t="s">
        <v>12</v>
      </c>
      <c r="E9" s="18" t="s">
        <v>41</v>
      </c>
      <c r="F9" s="18">
        <v>3445</v>
      </c>
      <c r="G9" s="19" t="s">
        <v>29</v>
      </c>
      <c r="H9" s="21">
        <v>42812</v>
      </c>
      <c r="I9" s="20" t="s">
        <v>42</v>
      </c>
      <c r="J9" s="53">
        <v>0.75</v>
      </c>
      <c r="K9" s="54" t="e">
        <f>DATE(#REF!,LOOKUP(tblData2[[#This Row],[Date last contacted]],{"April",4;"August",8;"December",12;"February",2;"January",1;"July",7;"June",6;"March",3;"May",5;"November",11;"October",10;"September",9}),1)</f>
        <v>#REF!</v>
      </c>
      <c r="L9" s="55">
        <f>tblData2[[#This Row],[Projected Premium]]*tblData2[[#This Row],[Probability of Sale]]</f>
        <v>2583.75</v>
      </c>
    </row>
    <row r="10" spans="2:12" ht="16.2" x14ac:dyDescent="0.3">
      <c r="B10" s="18"/>
      <c r="C10" s="18"/>
      <c r="D10" s="18"/>
      <c r="E10" s="18"/>
      <c r="F10" s="18"/>
      <c r="G10" s="19"/>
      <c r="H10" s="20"/>
      <c r="I10" s="20"/>
      <c r="J10" s="53"/>
      <c r="K10" s="54"/>
      <c r="L10" s="55"/>
    </row>
    <row r="11" spans="2:12" ht="48.6" x14ac:dyDescent="0.3">
      <c r="B11" s="18" t="s">
        <v>43</v>
      </c>
      <c r="C11" s="18" t="s">
        <v>44</v>
      </c>
      <c r="D11" s="18" t="s">
        <v>12</v>
      </c>
      <c r="E11" s="18" t="s">
        <v>24</v>
      </c>
      <c r="F11" s="18">
        <v>14000</v>
      </c>
      <c r="G11" s="19" t="s">
        <v>25</v>
      </c>
      <c r="H11" s="21">
        <v>42831</v>
      </c>
      <c r="I11" s="20" t="s">
        <v>149</v>
      </c>
      <c r="J11" s="53">
        <v>0.4</v>
      </c>
      <c r="K11" s="54" t="e">
        <f>DATE(#REF!,LOOKUP(tblData2[[#This Row],[Date last contacted]],{"April",4;"August",8;"December",12;"February",2;"January",1;"July",7;"June",6;"March",3;"May",5;"November",11;"October",10;"September",9}),1)</f>
        <v>#REF!</v>
      </c>
      <c r="L11" s="55">
        <f>tblData2[[#This Row],[Projected Premium]]*tblData2[[#This Row],[Probability of Sale]]</f>
        <v>5600</v>
      </c>
    </row>
    <row r="12" spans="2:12" ht="16.2" x14ac:dyDescent="0.3">
      <c r="B12" s="18"/>
      <c r="C12" s="18"/>
      <c r="D12" s="18"/>
      <c r="E12" s="18"/>
      <c r="F12" s="18"/>
      <c r="G12" s="19"/>
      <c r="H12" s="20"/>
      <c r="I12" s="20"/>
      <c r="J12" s="53"/>
      <c r="K12" s="54"/>
      <c r="L12" s="55"/>
    </row>
    <row r="13" spans="2:12" s="40" customFormat="1" ht="16.2" x14ac:dyDescent="0.3">
      <c r="B13" s="33" t="s">
        <v>45</v>
      </c>
      <c r="C13" s="33" t="s">
        <v>46</v>
      </c>
      <c r="D13" s="33" t="s">
        <v>12</v>
      </c>
      <c r="E13" s="33" t="s">
        <v>47</v>
      </c>
      <c r="F13" s="33">
        <v>15000</v>
      </c>
      <c r="G13" s="34" t="s">
        <v>18</v>
      </c>
      <c r="H13" s="56">
        <v>42814</v>
      </c>
      <c r="I13" s="36" t="s">
        <v>42</v>
      </c>
      <c r="J13" s="57">
        <v>0.6</v>
      </c>
      <c r="K13" s="58" t="e">
        <f>DATE(#REF!,LOOKUP(tblData2[[#This Row],[Date last contacted]],{"April",4;"August",8;"December",12;"February",2;"January",1;"July",7;"June",6;"March",3;"May",5;"November",11;"October",10;"September",9}),1)</f>
        <v>#REF!</v>
      </c>
      <c r="L13" s="59">
        <f>tblData2[[#This Row],[Projected Premium]]*tblData2[[#This Row],[Probability of Sale]]</f>
        <v>9000</v>
      </c>
    </row>
    <row r="14" spans="2:12" ht="16.2" x14ac:dyDescent="0.3">
      <c r="B14" s="18"/>
      <c r="C14" s="18"/>
      <c r="D14" s="18"/>
      <c r="E14" s="18"/>
      <c r="F14" s="18"/>
      <c r="G14" s="19"/>
      <c r="H14" s="20"/>
      <c r="I14" s="20"/>
      <c r="J14" s="53"/>
      <c r="K14" s="54"/>
      <c r="L14" s="55"/>
    </row>
    <row r="15" spans="2:12" ht="48.6" x14ac:dyDescent="0.3">
      <c r="B15" s="18" t="s">
        <v>48</v>
      </c>
      <c r="C15" s="18" t="s">
        <v>49</v>
      </c>
      <c r="D15" s="18" t="s">
        <v>12</v>
      </c>
      <c r="E15" s="18" t="s">
        <v>24</v>
      </c>
      <c r="F15" s="18">
        <v>8609</v>
      </c>
      <c r="G15" s="19" t="s">
        <v>50</v>
      </c>
      <c r="H15" s="21">
        <v>42831</v>
      </c>
      <c r="I15" s="20" t="s">
        <v>148</v>
      </c>
      <c r="J15" s="53">
        <v>0.8</v>
      </c>
      <c r="K15" s="54" t="e">
        <f>DATE(#REF!,LOOKUP(tblData2[[#This Row],[Date last contacted]],{"April",4;"August",8;"December",12;"February",2;"January",1;"July",7;"June",6;"March",3;"May",5;"November",11;"October",10;"September",9}),1)</f>
        <v>#REF!</v>
      </c>
      <c r="L15" s="55">
        <f>tblData2[[#This Row],[Projected Premium]]*tblData2[[#This Row],[Probability of Sale]]</f>
        <v>6887.2000000000007</v>
      </c>
    </row>
    <row r="16" spans="2:12" ht="16.2" x14ac:dyDescent="0.3">
      <c r="B16" s="18"/>
      <c r="C16" s="18"/>
      <c r="D16" s="18"/>
      <c r="E16" s="18"/>
      <c r="F16" s="18"/>
      <c r="G16" s="19"/>
      <c r="H16" s="20"/>
      <c r="I16" s="20"/>
      <c r="J16" s="53"/>
      <c r="K16" s="54"/>
      <c r="L16" s="55"/>
    </row>
    <row r="17" spans="2:12" ht="48.6" x14ac:dyDescent="0.3">
      <c r="B17" s="18" t="s">
        <v>51</v>
      </c>
      <c r="C17" s="18" t="s">
        <v>52</v>
      </c>
      <c r="D17" s="18" t="s">
        <v>12</v>
      </c>
      <c r="E17" s="18" t="s">
        <v>53</v>
      </c>
      <c r="F17" s="18">
        <v>20000</v>
      </c>
      <c r="G17" s="19" t="s">
        <v>54</v>
      </c>
      <c r="H17" s="21">
        <v>42831</v>
      </c>
      <c r="I17" s="20" t="s">
        <v>147</v>
      </c>
      <c r="J17" s="53">
        <v>0.8</v>
      </c>
      <c r="K17" s="54" t="e">
        <f>DATE(#REF!,LOOKUP(tblData2[[#This Row],[Date last contacted]],{"April",4;"August",8;"December",12;"February",2;"January",1;"July",7;"June",6;"March",3;"May",5;"November",11;"October",10;"September",9}),1)</f>
        <v>#REF!</v>
      </c>
      <c r="L17" s="55">
        <f>tblData2[[#This Row],[Projected Premium]]*tblData2[[#This Row],[Probability of Sale]]</f>
        <v>16000</v>
      </c>
    </row>
    <row r="18" spans="2:12" ht="16.2" x14ac:dyDescent="0.3">
      <c r="B18" s="18"/>
      <c r="C18" s="18"/>
      <c r="D18" s="18"/>
      <c r="E18" s="18"/>
      <c r="F18" s="18"/>
      <c r="G18" s="19"/>
      <c r="H18" s="20"/>
      <c r="I18" s="20"/>
      <c r="J18" s="53"/>
      <c r="K18" s="54" t="e">
        <f>DATE(#REF!,LOOKUP(tblData2[[#This Row],[Date last contacted]],{"April",4;"August",8;"December",12;"February",2;"January",1;"July",7;"June",6;"March",3;"May",5;"November",11;"October",10;"September",9}),1)</f>
        <v>#REF!</v>
      </c>
      <c r="L18" s="55">
        <f>tblData2[[#This Row],[Projected Premium]]*tblData2[[#This Row],[Probability of Sale]]</f>
        <v>0</v>
      </c>
    </row>
    <row r="19" spans="2:12" ht="32.4" x14ac:dyDescent="0.3">
      <c r="B19" s="18" t="s">
        <v>56</v>
      </c>
      <c r="C19" s="18" t="s">
        <v>57</v>
      </c>
      <c r="D19" s="18" t="s">
        <v>36</v>
      </c>
      <c r="E19" s="18" t="s">
        <v>18</v>
      </c>
      <c r="F19" s="18" t="s">
        <v>58</v>
      </c>
      <c r="G19" s="19" t="s">
        <v>18</v>
      </c>
      <c r="H19" s="20"/>
      <c r="I19" s="20" t="s">
        <v>59</v>
      </c>
      <c r="J19" s="53"/>
      <c r="K19" s="54" t="e">
        <f>DATE(#REF!,LOOKUP(tblData2[[#This Row],[Date last contacted]],{"April",4;"August",8;"December",12;"February",2;"January",1;"July",7;"June",6;"March",3;"May",5;"November",11;"October",10;"September",9}),1)</f>
        <v>#REF!</v>
      </c>
      <c r="L19" s="55" t="e">
        <f>tblData2[[#This Row],[Projected Premium]]*tblData2[[#This Row],[Probability of Sale]]</f>
        <v>#VALUE!</v>
      </c>
    </row>
    <row r="20" spans="2:12" ht="16.2" x14ac:dyDescent="0.3">
      <c r="B20" s="18"/>
      <c r="C20" s="18"/>
      <c r="D20" s="18"/>
      <c r="E20" s="18"/>
      <c r="F20" s="18"/>
      <c r="G20" s="19"/>
      <c r="H20" s="20"/>
      <c r="I20" s="20"/>
      <c r="J20" s="53"/>
      <c r="K20" s="54" t="e">
        <f>DATE(#REF!,LOOKUP(tblData2[[#This Row],[Date last contacted]],{"April",4;"August",8;"December",12;"February",2;"January",1;"July",7;"June",6;"March",3;"May",5;"November",11;"October",10;"September",9}),1)</f>
        <v>#REF!</v>
      </c>
      <c r="L20" s="55">
        <f>tblData2[[#This Row],[Projected Premium]]*tblData2[[#This Row],[Probability of Sale]]</f>
        <v>0</v>
      </c>
    </row>
    <row r="21" spans="2:12" s="40" customFormat="1" ht="48.6" x14ac:dyDescent="0.3">
      <c r="B21" s="33" t="s">
        <v>60</v>
      </c>
      <c r="C21" s="33" t="s">
        <v>61</v>
      </c>
      <c r="D21" s="33" t="s">
        <v>12</v>
      </c>
      <c r="E21" s="33" t="s">
        <v>62</v>
      </c>
      <c r="F21" s="33">
        <v>6000</v>
      </c>
      <c r="G21" s="34" t="s">
        <v>29</v>
      </c>
      <c r="H21" s="56">
        <v>42846</v>
      </c>
      <c r="I21" s="36" t="s">
        <v>191</v>
      </c>
      <c r="J21" s="57">
        <v>0.8</v>
      </c>
      <c r="K21" s="58" t="e">
        <f>DATE(#REF!,LOOKUP(tblData2[[#This Row],[Date last contacted]],{"April",4;"August",8;"December",12;"February",2;"January",1;"July",7;"June",6;"March",3;"May",5;"November",11;"October",10;"September",9}),1)</f>
        <v>#REF!</v>
      </c>
      <c r="L21" s="59">
        <f>tblData2[[#This Row],[Projected Premium]]*tblData2[[#This Row],[Probability of Sale]]</f>
        <v>4800</v>
      </c>
    </row>
    <row r="22" spans="2:12" ht="16.2" x14ac:dyDescent="0.3">
      <c r="B22" s="18"/>
      <c r="C22" s="18"/>
      <c r="D22" s="18"/>
      <c r="E22" s="18"/>
      <c r="F22" s="18"/>
      <c r="G22" s="19"/>
      <c r="H22" s="20"/>
      <c r="I22" s="20"/>
      <c r="J22" s="53"/>
      <c r="K22" s="54" t="e">
        <f>DATE(#REF!,LOOKUP(tblData2[[#This Row],[Date last contacted]],{"April",4;"August",8;"December",12;"February",2;"January",1;"July",7;"June",6;"March",3;"May",5;"November",11;"October",10;"September",9}),1)</f>
        <v>#REF!</v>
      </c>
      <c r="L22" s="55">
        <f>tblData2[[#This Row],[Projected Premium]]*tblData2[[#This Row],[Probability of Sale]]</f>
        <v>0</v>
      </c>
    </row>
    <row r="23" spans="2:12" ht="16.2" x14ac:dyDescent="0.3">
      <c r="B23" s="18"/>
      <c r="C23" s="18"/>
      <c r="D23" s="18"/>
      <c r="E23" s="18"/>
      <c r="F23" s="18"/>
      <c r="G23" s="19"/>
      <c r="H23" s="20"/>
      <c r="I23" s="20"/>
      <c r="J23" s="53"/>
      <c r="K23" s="54" t="e">
        <f>DATE(#REF!,LOOKUP(tblData2[[#This Row],[Date last contacted]],{"April",4;"August",8;"December",12;"February",2;"January",1;"July",7;"June",6;"March",3;"May",5;"November",11;"October",10;"September",9}),1)</f>
        <v>#REF!</v>
      </c>
      <c r="L23" s="55">
        <f>tblData2[[#This Row],[Projected Premium]]*tblData2[[#This Row],[Probability of Sale]]</f>
        <v>0</v>
      </c>
    </row>
    <row r="24" spans="2:12" ht="32.4" x14ac:dyDescent="0.3">
      <c r="B24" s="18" t="s">
        <v>73</v>
      </c>
      <c r="C24" s="18" t="s">
        <v>74</v>
      </c>
      <c r="D24" s="18" t="s">
        <v>12</v>
      </c>
      <c r="E24" s="18" t="s">
        <v>75</v>
      </c>
      <c r="F24" s="18">
        <v>7200</v>
      </c>
      <c r="G24" s="19" t="s">
        <v>29</v>
      </c>
      <c r="H24" s="21">
        <v>42799</v>
      </c>
      <c r="I24" s="20" t="s">
        <v>42</v>
      </c>
      <c r="J24" s="53">
        <v>0.5</v>
      </c>
      <c r="K24" s="54" t="e">
        <f>DATE(#REF!,LOOKUP(tblData2[[#This Row],[Date last contacted]],{"April",4;"August",8;"December",12;"February",2;"January",1;"July",7;"June",6;"March",3;"May",5;"November",11;"October",10;"September",9}),1)</f>
        <v>#REF!</v>
      </c>
      <c r="L24" s="55">
        <f>tblData2[[#This Row],[Projected Premium]]*tblData2[[#This Row],[Probability of Sale]]</f>
        <v>3600</v>
      </c>
    </row>
    <row r="25" spans="2:12" ht="16.2" x14ac:dyDescent="0.3">
      <c r="B25" s="18"/>
      <c r="C25" s="18"/>
      <c r="D25" s="18"/>
      <c r="E25" s="18"/>
      <c r="F25" s="18"/>
      <c r="G25" s="19"/>
      <c r="H25" s="20"/>
      <c r="I25" s="20"/>
      <c r="J25" s="53"/>
      <c r="K25" s="54" t="e">
        <f>DATE(#REF!,LOOKUP(tblData2[[#This Row],[Date last contacted]],{"April",4;"August",8;"December",12;"February",2;"January",1;"July",7;"June",6;"March",3;"May",5;"November",11;"October",10;"September",9}),1)</f>
        <v>#REF!</v>
      </c>
      <c r="L25" s="55">
        <f>tblData2[[#This Row],[Projected Premium]]*tblData2[[#This Row],[Probability of Sale]]</f>
        <v>0</v>
      </c>
    </row>
    <row r="26" spans="2:12" ht="32.4" x14ac:dyDescent="0.3">
      <c r="B26" s="18" t="s">
        <v>76</v>
      </c>
      <c r="C26" s="18" t="s">
        <v>77</v>
      </c>
      <c r="D26" s="18" t="s">
        <v>12</v>
      </c>
      <c r="E26" s="18" t="s">
        <v>78</v>
      </c>
      <c r="F26" s="18">
        <v>8000</v>
      </c>
      <c r="G26" s="19" t="s">
        <v>29</v>
      </c>
      <c r="H26" s="21">
        <v>42835</v>
      </c>
      <c r="I26" s="20" t="s">
        <v>150</v>
      </c>
      <c r="J26" s="53">
        <v>0.75</v>
      </c>
      <c r="K26" s="54" t="e">
        <f>DATE(#REF!,LOOKUP(tblData2[[#This Row],[Date last contacted]],{"April",4;"August",8;"December",12;"February",2;"January",1;"July",7;"June",6;"March",3;"May",5;"November",11;"October",10;"September",9}),1)</f>
        <v>#REF!</v>
      </c>
      <c r="L26" s="55">
        <f>tblData2[[#This Row],[Projected Premium]]*tblData2[[#This Row],[Probability of Sale]]</f>
        <v>6000</v>
      </c>
    </row>
    <row r="27" spans="2:12" ht="16.2" x14ac:dyDescent="0.3">
      <c r="B27" s="18"/>
      <c r="C27" s="18"/>
      <c r="D27" s="18"/>
      <c r="E27" s="18"/>
      <c r="F27" s="18"/>
      <c r="G27" s="19"/>
      <c r="H27" s="20"/>
      <c r="I27" s="20"/>
      <c r="J27" s="53"/>
      <c r="K27" s="54" t="e">
        <f>DATE(#REF!,LOOKUP(tblData2[[#This Row],[Date last contacted]],{"April",4;"August",8;"December",12;"February",2;"January",1;"July",7;"June",6;"March",3;"May",5;"November",11;"October",10;"September",9}),1)</f>
        <v>#REF!</v>
      </c>
      <c r="L27" s="55">
        <f>tblData2[[#This Row],[Projected Premium]]*tblData2[[#This Row],[Probability of Sale]]</f>
        <v>0</v>
      </c>
    </row>
    <row r="28" spans="2:12" s="40" customFormat="1" ht="48.6" x14ac:dyDescent="0.3">
      <c r="B28" s="33" t="s">
        <v>10</v>
      </c>
      <c r="C28" s="33" t="s">
        <v>11</v>
      </c>
      <c r="D28" s="33" t="s">
        <v>80</v>
      </c>
      <c r="E28" s="33" t="s">
        <v>81</v>
      </c>
      <c r="F28" s="33">
        <v>9600</v>
      </c>
      <c r="G28" s="34" t="s">
        <v>82</v>
      </c>
      <c r="H28" s="56">
        <v>42835</v>
      </c>
      <c r="I28" s="36" t="s">
        <v>173</v>
      </c>
      <c r="J28" s="57">
        <v>0</v>
      </c>
      <c r="K28" s="58" t="e">
        <f>DATE(#REF!,LOOKUP(tblData2[[#This Row],[Date last contacted]],{"April",4;"August",8;"December",12;"February",2;"January",1;"July",7;"June",6;"March",3;"May",5;"November",11;"October",10;"September",9}),1)</f>
        <v>#REF!</v>
      </c>
      <c r="L28" s="59">
        <f>tblData2[[#This Row],[Projected Premium]]*tblData2[[#This Row],[Probability of Sale]]</f>
        <v>0</v>
      </c>
    </row>
    <row r="29" spans="2:12" ht="16.2" x14ac:dyDescent="0.3">
      <c r="B29" s="18"/>
      <c r="C29" s="18"/>
      <c r="D29" s="18"/>
      <c r="E29" s="18"/>
      <c r="F29" s="18"/>
      <c r="G29" s="19"/>
      <c r="H29" s="20"/>
      <c r="I29" s="20"/>
      <c r="J29" s="53"/>
      <c r="K29" s="54" t="e">
        <f>DATE(#REF!,LOOKUP(tblData2[[#This Row],[Date last contacted]],{"April",4;"August",8;"December",12;"February",2;"January",1;"July",7;"June",6;"March",3;"May",5;"November",11;"October",10;"September",9}),1)</f>
        <v>#REF!</v>
      </c>
      <c r="L29" s="55">
        <f>tblData2[[#This Row],[Projected Premium]]*tblData2[[#This Row],[Probability of Sale]]</f>
        <v>0</v>
      </c>
    </row>
    <row r="30" spans="2:12" ht="32.4" x14ac:dyDescent="0.3">
      <c r="B30" s="18" t="s">
        <v>68</v>
      </c>
      <c r="C30" s="18" t="s">
        <v>69</v>
      </c>
      <c r="D30" s="18" t="s">
        <v>80</v>
      </c>
      <c r="E30" s="18" t="s">
        <v>84</v>
      </c>
      <c r="F30" s="18">
        <v>8000</v>
      </c>
      <c r="G30" s="19" t="s">
        <v>85</v>
      </c>
      <c r="H30" s="21">
        <v>42839</v>
      </c>
      <c r="I30" s="20" t="s">
        <v>174</v>
      </c>
      <c r="J30" s="53">
        <v>0.9</v>
      </c>
      <c r="K30" s="54" t="e">
        <f>DATE(#REF!,LOOKUP(tblData2[[#This Row],[Date last contacted]],{"April",4;"August",8;"December",12;"February",2;"January",1;"July",7;"June",6;"March",3;"May",5;"November",11;"October",10;"September",9}),1)</f>
        <v>#REF!</v>
      </c>
      <c r="L30" s="55">
        <f>tblData2[[#This Row],[Projected Premium]]*tblData2[[#This Row],[Probability of Sale]]</f>
        <v>7200</v>
      </c>
    </row>
    <row r="31" spans="2:12" ht="16.2" x14ac:dyDescent="0.3">
      <c r="B31" s="18"/>
      <c r="C31" s="18"/>
      <c r="D31" s="18"/>
      <c r="E31" s="18"/>
      <c r="F31" s="18"/>
      <c r="G31" s="19"/>
      <c r="H31" s="20"/>
      <c r="I31" s="20"/>
      <c r="J31" s="53"/>
      <c r="K31" s="54" t="e">
        <f>DATE(#REF!,LOOKUP(tblData2[[#This Row],[Date last contacted]],{"April",4;"August",8;"December",12;"February",2;"January",1;"July",7;"June",6;"March",3;"May",5;"November",11;"October",10;"September",9}),1)</f>
        <v>#REF!</v>
      </c>
      <c r="L31" s="55">
        <f>tblData2[[#This Row],[Projected Premium]]*tblData2[[#This Row],[Probability of Sale]]</f>
        <v>0</v>
      </c>
    </row>
    <row r="32" spans="2:12" ht="16.2" x14ac:dyDescent="0.3">
      <c r="B32" s="18"/>
      <c r="C32" s="18"/>
      <c r="D32" s="18"/>
      <c r="E32" s="18"/>
      <c r="F32" s="18"/>
      <c r="G32" s="19"/>
      <c r="H32" s="20"/>
      <c r="I32" s="20"/>
      <c r="J32" s="53"/>
      <c r="K32" s="54" t="e">
        <f>DATE(#REF!,LOOKUP(tblData2[[#This Row],[Date last contacted]],{"April",4;"August",8;"December",12;"February",2;"January",1;"July",7;"June",6;"March",3;"May",5;"November",11;"October",10;"September",9}),1)</f>
        <v>#REF!</v>
      </c>
      <c r="L32" s="55">
        <f>tblData2[[#This Row],[Projected Premium]]*tblData2[[#This Row],[Probability of Sale]]</f>
        <v>0</v>
      </c>
    </row>
    <row r="33" spans="2:12" s="49" customFormat="1" ht="48.6" x14ac:dyDescent="0.3">
      <c r="B33" s="42" t="s">
        <v>96</v>
      </c>
      <c r="C33" s="42" t="s">
        <v>97</v>
      </c>
      <c r="D33" s="42" t="s">
        <v>98</v>
      </c>
      <c r="E33" s="42" t="s">
        <v>99</v>
      </c>
      <c r="F33" s="42">
        <v>11681</v>
      </c>
      <c r="G33" s="43" t="s">
        <v>18</v>
      </c>
      <c r="H33" s="60">
        <v>42842</v>
      </c>
      <c r="I33" s="45" t="s">
        <v>175</v>
      </c>
      <c r="J33" s="61">
        <v>0.75</v>
      </c>
      <c r="K33" s="62" t="e">
        <f>DATE(#REF!,LOOKUP(tblData2[[#This Row],[Date last contacted]],{"April",4;"August",8;"December",12;"February",2;"January",1;"July",7;"June",6;"March",3;"May",5;"November",11;"October",10;"September",9}),1)</f>
        <v>#REF!</v>
      </c>
      <c r="L33" s="63">
        <f>tblData2[[#This Row],[Projected Premium]]*tblData2[[#This Row],[Probability of Sale]]</f>
        <v>8760.75</v>
      </c>
    </row>
    <row r="34" spans="2:12" ht="16.2" x14ac:dyDescent="0.3">
      <c r="B34" s="18"/>
      <c r="C34" s="18"/>
      <c r="D34" s="18"/>
      <c r="E34" s="18"/>
      <c r="F34" s="18"/>
      <c r="G34" s="19"/>
      <c r="H34" s="20"/>
      <c r="I34" s="20"/>
      <c r="J34" s="53"/>
      <c r="K34" s="54" t="e">
        <f>DATE(#REF!,LOOKUP(tblData2[[#This Row],[Date last contacted]],{"April",4;"August",8;"December",12;"February",2;"January",1;"July",7;"June",6;"March",3;"May",5;"November",11;"October",10;"September",9}),1)</f>
        <v>#REF!</v>
      </c>
      <c r="L34" s="55">
        <f>tblData2[[#This Row],[Projected Premium]]*tblData2[[#This Row],[Probability of Sale]]</f>
        <v>0</v>
      </c>
    </row>
    <row r="35" spans="2:12" s="49" customFormat="1" ht="32.4" x14ac:dyDescent="0.3">
      <c r="B35" s="42" t="s">
        <v>101</v>
      </c>
      <c r="C35" s="42" t="s">
        <v>102</v>
      </c>
      <c r="D35" s="45" t="s">
        <v>12</v>
      </c>
      <c r="E35" s="42" t="s">
        <v>103</v>
      </c>
      <c r="F35" s="42">
        <v>4961</v>
      </c>
      <c r="G35" s="43" t="s">
        <v>29</v>
      </c>
      <c r="H35" s="60">
        <v>42828</v>
      </c>
      <c r="I35" s="45" t="s">
        <v>72</v>
      </c>
      <c r="J35" s="61">
        <v>1</v>
      </c>
      <c r="K35" s="62" t="e">
        <f>DATE(#REF!,LOOKUP(tblData2[[#This Row],[Date last contacted]],{"April",4;"August",8;"December",12;"February",2;"January",1;"July",7;"June",6;"March",3;"May",5;"November",11;"October",10;"September",9}),1)</f>
        <v>#REF!</v>
      </c>
      <c r="L35" s="63">
        <f>tblData2[[#This Row],[Projected Premium]]*tblData2[[#This Row],[Probability of Sale]]</f>
        <v>4961</v>
      </c>
    </row>
    <row r="36" spans="2:12" ht="16.2" x14ac:dyDescent="0.3">
      <c r="B36" s="18"/>
      <c r="C36" s="18"/>
      <c r="D36" s="18"/>
      <c r="E36" s="18"/>
      <c r="F36" s="18"/>
      <c r="G36" s="19"/>
      <c r="H36" s="20"/>
      <c r="I36" s="20"/>
      <c r="J36" s="53"/>
      <c r="K36" s="54" t="e">
        <f>DATE(#REF!,LOOKUP(tblData2[[#This Row],[Date last contacted]],{"April",4;"August",8;"December",12;"February",2;"January",1;"July",7;"June",6;"March",3;"May",5;"November",11;"October",10;"September",9}),1)</f>
        <v>#REF!</v>
      </c>
      <c r="L36" s="55">
        <f>tblData2[[#This Row],[Projected Premium]]*tblData2[[#This Row],[Probability of Sale]]</f>
        <v>0</v>
      </c>
    </row>
    <row r="37" spans="2:12" ht="32.4" x14ac:dyDescent="0.3">
      <c r="B37" s="18" t="s">
        <v>105</v>
      </c>
      <c r="C37" s="18" t="s">
        <v>106</v>
      </c>
      <c r="D37" s="18" t="s">
        <v>12</v>
      </c>
      <c r="E37" s="18" t="s">
        <v>103</v>
      </c>
      <c r="F37" s="18">
        <v>7500</v>
      </c>
      <c r="G37" s="19" t="s">
        <v>29</v>
      </c>
      <c r="H37" s="21">
        <v>42802</v>
      </c>
      <c r="I37" s="20" t="s">
        <v>107</v>
      </c>
      <c r="J37" s="53">
        <v>0.35</v>
      </c>
      <c r="K37" s="54" t="e">
        <f>DATE(#REF!,LOOKUP(tblData2[[#This Row],[Date last contacted]],{"April",4;"August",8;"December",12;"February",2;"January",1;"July",7;"June",6;"March",3;"May",5;"November",11;"October",10;"September",9}),1)</f>
        <v>#REF!</v>
      </c>
      <c r="L37" s="55">
        <f>tblData2[[#This Row],[Projected Premium]]*tblData2[[#This Row],[Probability of Sale]]</f>
        <v>2625</v>
      </c>
    </row>
    <row r="38" spans="2:12" ht="16.2" x14ac:dyDescent="0.3">
      <c r="B38" s="18"/>
      <c r="C38" s="18"/>
      <c r="D38" s="18"/>
      <c r="E38" s="18"/>
      <c r="F38" s="18"/>
      <c r="G38" s="19"/>
      <c r="H38" s="20"/>
      <c r="I38" s="20"/>
      <c r="J38" s="53"/>
      <c r="K38" s="54" t="e">
        <f>DATE(#REF!,LOOKUP(tblData2[[#This Row],[Date last contacted]],{"April",4;"August",8;"December",12;"February",2;"January",1;"July",7;"June",6;"March",3;"May",5;"November",11;"October",10;"September",9}),1)</f>
        <v>#REF!</v>
      </c>
      <c r="L38" s="55">
        <f>tblData2[[#This Row],[Projected Premium]]*tblData2[[#This Row],[Probability of Sale]]</f>
        <v>0</v>
      </c>
    </row>
    <row r="39" spans="2:12" ht="16.2" x14ac:dyDescent="0.3">
      <c r="B39" s="18"/>
      <c r="C39" s="18"/>
      <c r="D39" s="18"/>
      <c r="E39" s="18"/>
      <c r="F39" s="18"/>
      <c r="G39" s="19"/>
      <c r="H39" s="20"/>
      <c r="I39" s="20"/>
      <c r="J39" s="53"/>
      <c r="K39" s="54" t="e">
        <f>DATE(#REF!,LOOKUP(tblData2[[#This Row],[Date last contacted]],{"April",4;"August",8;"December",12;"February",2;"January",1;"July",7;"June",6;"March",3;"May",5;"November",11;"October",10;"September",9}),1)</f>
        <v>#REF!</v>
      </c>
      <c r="L39" s="55">
        <f>tblData2[[#This Row],[Projected Premium]]*tblData2[[#This Row],[Probability of Sale]]</f>
        <v>0</v>
      </c>
    </row>
    <row r="40" spans="2:12" ht="48.6" x14ac:dyDescent="0.3">
      <c r="B40" s="18" t="s">
        <v>119</v>
      </c>
      <c r="C40" s="18" t="s">
        <v>120</v>
      </c>
      <c r="D40" s="18" t="s">
        <v>12</v>
      </c>
      <c r="E40" s="18" t="s">
        <v>121</v>
      </c>
      <c r="F40" s="18">
        <v>17800</v>
      </c>
      <c r="G40" s="19" t="s">
        <v>18</v>
      </c>
      <c r="H40" s="21">
        <v>42849</v>
      </c>
      <c r="I40" s="20" t="s">
        <v>190</v>
      </c>
      <c r="J40" s="53">
        <v>0.7</v>
      </c>
      <c r="K40" s="54" t="e">
        <f>DATE(#REF!,LOOKUP(tblData2[[#This Row],[Date last contacted]],{"April",4;"August",8;"December",12;"February",2;"January",1;"July",7;"June",6;"March",3;"May",5;"November",11;"October",10;"September",9}),1)</f>
        <v>#REF!</v>
      </c>
      <c r="L40" s="55">
        <f>tblData2[[#This Row],[Projected Premium]]*tblData2[[#This Row],[Probability of Sale]]</f>
        <v>12460</v>
      </c>
    </row>
    <row r="41" spans="2:12" ht="16.2" x14ac:dyDescent="0.3">
      <c r="B41" s="18"/>
      <c r="C41" s="18"/>
      <c r="D41" s="18"/>
      <c r="E41" s="18"/>
      <c r="F41" s="18"/>
      <c r="G41" s="19"/>
      <c r="H41" s="20"/>
      <c r="I41" s="20"/>
      <c r="J41" s="53"/>
      <c r="K41" s="54" t="e">
        <f>DATE(#REF!,LOOKUP(tblData2[[#This Row],[Date last contacted]],{"April",4;"August",8;"December",12;"February",2;"January",1;"July",7;"June",6;"March",3;"May",5;"November",11;"October",10;"September",9}),1)</f>
        <v>#REF!</v>
      </c>
      <c r="L41" s="55">
        <f>tblData2[[#This Row],[Projected Premium]]*tblData2[[#This Row],[Probability of Sale]]</f>
        <v>0</v>
      </c>
    </row>
    <row r="42" spans="2:12" ht="16.2" x14ac:dyDescent="0.3">
      <c r="B42" s="18" t="s">
        <v>123</v>
      </c>
      <c r="C42" s="18" t="s">
        <v>124</v>
      </c>
      <c r="D42" s="18" t="s">
        <v>80</v>
      </c>
      <c r="E42" s="18" t="s">
        <v>125</v>
      </c>
      <c r="F42" s="18">
        <v>5000</v>
      </c>
      <c r="G42" s="19" t="s">
        <v>126</v>
      </c>
      <c r="H42" s="21">
        <v>42849</v>
      </c>
      <c r="I42" s="20" t="s">
        <v>192</v>
      </c>
      <c r="J42" s="53"/>
      <c r="K42" s="54" t="e">
        <f>DATE(#REF!,LOOKUP(tblData2[[#This Row],[Date last contacted]],{"April",4;"August",8;"December",12;"February",2;"January",1;"July",7;"June",6;"March",3;"May",5;"November",11;"October",10;"September",9}),1)</f>
        <v>#REF!</v>
      </c>
      <c r="L42" s="55">
        <f>tblData2[[#This Row],[Projected Premium]]*tblData2[[#This Row],[Probability of Sale]]</f>
        <v>0</v>
      </c>
    </row>
    <row r="43" spans="2:12" ht="16.2" x14ac:dyDescent="0.3">
      <c r="B43" s="18"/>
      <c r="C43" s="18"/>
      <c r="D43" s="18"/>
      <c r="E43" s="18"/>
      <c r="F43" s="18"/>
      <c r="G43" s="19"/>
      <c r="H43" s="20"/>
      <c r="I43" s="20"/>
      <c r="J43" s="53"/>
      <c r="K43" s="54" t="e">
        <f>DATE(#REF!,LOOKUP(tblData2[[#This Row],[Date last contacted]],{"April",4;"August",8;"December",12;"February",2;"January",1;"July",7;"June",6;"March",3;"May",5;"November",11;"October",10;"September",9}),1)</f>
        <v>#REF!</v>
      </c>
      <c r="L43" s="55">
        <f>tblData2[[#This Row],[Projected Premium]]*tblData2[[#This Row],[Probability of Sale]]</f>
        <v>0</v>
      </c>
    </row>
    <row r="44" spans="2:12" ht="64.8" x14ac:dyDescent="0.3">
      <c r="B44" s="18" t="s">
        <v>130</v>
      </c>
      <c r="C44" s="18" t="s">
        <v>131</v>
      </c>
      <c r="D44" s="18" t="s">
        <v>132</v>
      </c>
      <c r="E44" s="18" t="s">
        <v>133</v>
      </c>
      <c r="F44" s="18">
        <v>8000</v>
      </c>
      <c r="G44" s="19" t="s">
        <v>29</v>
      </c>
      <c r="H44" s="21">
        <v>42835</v>
      </c>
      <c r="I44" s="20" t="s">
        <v>154</v>
      </c>
      <c r="J44" s="53"/>
      <c r="K44" s="54" t="e">
        <f>DATE(#REF!,LOOKUP(tblData2[[#This Row],[Date last contacted]],{"April",4;"August",8;"December",12;"February",2;"January",1;"July",7;"June",6;"March",3;"May",5;"November",11;"October",10;"September",9}),1)</f>
        <v>#REF!</v>
      </c>
      <c r="L44" s="55">
        <f>tblData2[[#This Row],[Projected Premium]]*tblData2[[#This Row],[Probability of Sale]]</f>
        <v>0</v>
      </c>
    </row>
    <row r="45" spans="2:12" ht="16.2" x14ac:dyDescent="0.3">
      <c r="B45" s="18"/>
      <c r="C45" s="18"/>
      <c r="D45" s="18"/>
      <c r="E45" s="18"/>
      <c r="F45" s="18"/>
      <c r="G45" s="19"/>
      <c r="H45" s="20"/>
      <c r="I45" s="20"/>
      <c r="J45" s="53"/>
      <c r="K45" s="54" t="e">
        <f>DATE(#REF!,LOOKUP(tblData2[[#This Row],[Date last contacted]],{"April",4;"August",8;"December",12;"February",2;"January",1;"July",7;"June",6;"March",3;"May",5;"November",11;"October",10;"September",9}),1)</f>
        <v>#REF!</v>
      </c>
      <c r="L45" s="55">
        <f>tblData2[[#This Row],[Projected Premium]]*tblData2[[#This Row],[Probability of Sale]]</f>
        <v>0</v>
      </c>
    </row>
    <row r="46" spans="2:12" ht="48.6" x14ac:dyDescent="0.3">
      <c r="B46" s="18" t="s">
        <v>134</v>
      </c>
      <c r="C46" s="18" t="s">
        <v>135</v>
      </c>
      <c r="D46" s="18" t="s">
        <v>80</v>
      </c>
      <c r="E46" s="18" t="s">
        <v>136</v>
      </c>
      <c r="F46" s="18">
        <v>10000</v>
      </c>
      <c r="G46" s="19" t="s">
        <v>18</v>
      </c>
      <c r="H46" s="21">
        <v>42829</v>
      </c>
      <c r="I46" s="20" t="s">
        <v>137</v>
      </c>
      <c r="J46" s="53"/>
      <c r="K46" s="54" t="e">
        <f>DATE(#REF!,LOOKUP(tblData2[[#This Row],[Date last contacted]],{"April",4;"August",8;"December",12;"February",2;"January",1;"July",7;"June",6;"March",3;"May",5;"November",11;"October",10;"September",9}),1)</f>
        <v>#REF!</v>
      </c>
      <c r="L46" s="55">
        <f>tblData2[[#This Row],[Projected Premium]]*tblData2[[#This Row],[Probability of Sale]]</f>
        <v>0</v>
      </c>
    </row>
    <row r="47" spans="2:12" ht="16.2" x14ac:dyDescent="0.3">
      <c r="B47" s="18"/>
      <c r="C47" s="18"/>
      <c r="D47" s="18"/>
      <c r="E47" s="18"/>
      <c r="F47" s="18"/>
      <c r="G47" s="19"/>
      <c r="H47" s="20"/>
      <c r="I47" s="20"/>
      <c r="J47" s="53"/>
      <c r="K47" s="54" t="e">
        <f>DATE(#REF!,LOOKUP(tblData2[[#This Row],[Date last contacted]],{"April",4;"August",8;"December",12;"February",2;"January",1;"July",7;"June",6;"March",3;"May",5;"November",11;"October",10;"September",9}),1)</f>
        <v>#REF!</v>
      </c>
      <c r="L47" s="55">
        <f>tblData2[[#This Row],[Projected Premium]]*tblData2[[#This Row],[Probability of Sale]]</f>
        <v>0</v>
      </c>
    </row>
    <row r="48" spans="2:12" ht="64.8" x14ac:dyDescent="0.3">
      <c r="B48" s="33" t="s">
        <v>138</v>
      </c>
      <c r="C48" s="33" t="s">
        <v>145</v>
      </c>
      <c r="D48" s="33" t="s">
        <v>12</v>
      </c>
      <c r="E48" s="33" t="s">
        <v>146</v>
      </c>
      <c r="F48" s="33">
        <v>15000</v>
      </c>
      <c r="G48" s="34" t="s">
        <v>29</v>
      </c>
      <c r="H48" s="56">
        <v>42835</v>
      </c>
      <c r="I48" s="36" t="s">
        <v>151</v>
      </c>
      <c r="J48" s="57"/>
      <c r="K48" s="58" t="e">
        <f>DATE(#REF!,LOOKUP(tblData2[[#This Row],[Date last contacted]],{"April",4;"August",8;"December",12;"February",2;"January",1;"July",7;"June",6;"March",3;"May",5;"November",11;"October",10;"September",9}),1)</f>
        <v>#REF!</v>
      </c>
      <c r="L48" s="59">
        <f>tblData2[[#This Row],[Projected Premium]]*tblData2[[#This Row],[Probability of Sale]]</f>
        <v>0</v>
      </c>
    </row>
    <row r="49" spans="2:12" ht="16.2" x14ac:dyDescent="0.3">
      <c r="B49" s="18"/>
      <c r="C49" s="18"/>
      <c r="D49" s="18"/>
      <c r="E49" s="18"/>
      <c r="F49" s="18"/>
      <c r="G49" s="19"/>
      <c r="H49" s="20"/>
      <c r="I49" s="20"/>
      <c r="J49" s="53"/>
      <c r="K49" s="54" t="e">
        <f>DATE(#REF!,LOOKUP(tblData2[[#This Row],[Date last contacted]],{"April",4;"August",8;"December",12;"February",2;"January",1;"July",7;"June",6;"March",3;"May",5;"November",11;"October",10;"September",9}),1)</f>
        <v>#REF!</v>
      </c>
      <c r="L49" s="55">
        <f>tblData2[[#This Row],[Projected Premium]]*tblData2[[#This Row],[Probability of Sale]]</f>
        <v>0</v>
      </c>
    </row>
    <row r="50" spans="2:12" s="40" customFormat="1" ht="32.4" x14ac:dyDescent="0.3">
      <c r="B50" s="33" t="s">
        <v>152</v>
      </c>
      <c r="C50" s="33" t="s">
        <v>112</v>
      </c>
      <c r="D50" s="33" t="s">
        <v>12</v>
      </c>
      <c r="E50" s="33" t="s">
        <v>133</v>
      </c>
      <c r="F50" s="33">
        <v>4200</v>
      </c>
      <c r="G50" s="34" t="s">
        <v>153</v>
      </c>
      <c r="H50" s="56">
        <v>42835</v>
      </c>
      <c r="I50" s="36" t="s">
        <v>163</v>
      </c>
      <c r="J50" s="57"/>
      <c r="K50" s="58" t="e">
        <f>DATE(#REF!,LOOKUP(tblData2[[#This Row],[Date last contacted]],{"April",4;"August",8;"December",12;"February",2;"January",1;"July",7;"June",6;"March",3;"May",5;"November",11;"October",10;"September",9}),1)</f>
        <v>#REF!</v>
      </c>
      <c r="L50" s="59">
        <f>tblData2[[#This Row],[Projected Premium]]*tblData2[[#This Row],[Probability of Sale]]</f>
        <v>0</v>
      </c>
    </row>
    <row r="51" spans="2:12" ht="16.2" x14ac:dyDescent="0.3">
      <c r="B51" s="18"/>
      <c r="C51" s="18"/>
      <c r="D51" s="18"/>
      <c r="E51" s="18"/>
      <c r="F51" s="18"/>
      <c r="G51" s="19"/>
      <c r="H51" s="20"/>
      <c r="I51" s="20"/>
      <c r="J51" s="53"/>
      <c r="K51" s="54" t="e">
        <f>DATE(#REF!,LOOKUP(tblData2[[#This Row],[Date last contacted]],{"April",4;"August",8;"December",12;"February",2;"January",1;"July",7;"June",6;"March",3;"May",5;"November",11;"October",10;"September",9}),1)</f>
        <v>#REF!</v>
      </c>
      <c r="L51" s="55">
        <f>tblData2[[#This Row],[Projected Premium]]*tblData2[[#This Row],[Probability of Sale]]</f>
        <v>0</v>
      </c>
    </row>
    <row r="52" spans="2:12" s="49" customFormat="1" ht="16.2" x14ac:dyDescent="0.3">
      <c r="B52" s="42" t="s">
        <v>155</v>
      </c>
      <c r="C52" s="42" t="s">
        <v>156</v>
      </c>
      <c r="D52" s="42" t="s">
        <v>36</v>
      </c>
      <c r="E52" s="42" t="s">
        <v>157</v>
      </c>
      <c r="F52" s="42">
        <v>986</v>
      </c>
      <c r="G52" s="43" t="s">
        <v>158</v>
      </c>
      <c r="H52" s="45"/>
      <c r="I52" s="45" t="s">
        <v>118</v>
      </c>
      <c r="J52" s="61"/>
      <c r="K52" s="62" t="e">
        <f>DATE(#REF!,LOOKUP(tblData2[[#This Row],[Date last contacted]],{"April",4;"August",8;"December",12;"February",2;"January",1;"July",7;"June",6;"March",3;"May",5;"November",11;"October",10;"September",9}),1)</f>
        <v>#REF!</v>
      </c>
      <c r="L52" s="63">
        <f>tblData2[[#This Row],[Projected Premium]]*tblData2[[#This Row],[Probability of Sale]]</f>
        <v>0</v>
      </c>
    </row>
    <row r="53" spans="2:12" ht="16.2" x14ac:dyDescent="0.3">
      <c r="B53" s="18"/>
      <c r="C53" s="18"/>
      <c r="D53" s="18"/>
      <c r="E53" s="18"/>
      <c r="F53" s="18"/>
      <c r="G53" s="19"/>
      <c r="H53" s="20"/>
      <c r="I53" s="20"/>
      <c r="J53" s="53"/>
      <c r="K53" s="54" t="e">
        <f>DATE(#REF!,LOOKUP(tblData2[[#This Row],[Date last contacted]],{"April",4;"August",8;"December",12;"February",2;"January",1;"July",7;"June",6;"March",3;"May",5;"November",11;"October",10;"September",9}),1)</f>
        <v>#REF!</v>
      </c>
      <c r="L53" s="55">
        <f>tblData2[[#This Row],[Projected Premium]]*tblData2[[#This Row],[Probability of Sale]]</f>
        <v>0</v>
      </c>
    </row>
    <row r="54" spans="2:12" s="49" customFormat="1" ht="16.2" x14ac:dyDescent="0.3">
      <c r="B54" s="42" t="s">
        <v>159</v>
      </c>
      <c r="C54" s="42" t="s">
        <v>160</v>
      </c>
      <c r="D54" s="42" t="s">
        <v>80</v>
      </c>
      <c r="E54" s="42" t="s">
        <v>161</v>
      </c>
      <c r="F54" s="42">
        <v>13373</v>
      </c>
      <c r="G54" s="43" t="s">
        <v>162</v>
      </c>
      <c r="H54" s="45"/>
      <c r="I54" s="45" t="s">
        <v>118</v>
      </c>
      <c r="J54" s="61"/>
      <c r="K54" s="62" t="e">
        <f>DATE(#REF!,LOOKUP(tblData2[[#This Row],[Date last contacted]],{"April",4;"August",8;"December",12;"February",2;"January",1;"July",7;"June",6;"March",3;"May",5;"November",11;"October",10;"September",9}),1)</f>
        <v>#REF!</v>
      </c>
      <c r="L54" s="63">
        <f>tblData2[[#This Row],[Projected Premium]]*tblData2[[#This Row],[Probability of Sale]]</f>
        <v>0</v>
      </c>
    </row>
    <row r="55" spans="2:12" ht="16.2" x14ac:dyDescent="0.3">
      <c r="B55" s="18"/>
      <c r="C55" s="18"/>
      <c r="D55" s="18"/>
      <c r="E55" s="18"/>
      <c r="F55" s="18"/>
      <c r="G55" s="19"/>
      <c r="H55" s="20"/>
      <c r="I55" s="20"/>
      <c r="J55" s="53"/>
      <c r="K55" s="54" t="e">
        <f>DATE(#REF!,LOOKUP(tblData2[[#This Row],[Date last contacted]],{"April",4;"August",8;"December",12;"February",2;"January",1;"July",7;"June",6;"March",3;"May",5;"November",11;"October",10;"September",9}),1)</f>
        <v>#REF!</v>
      </c>
      <c r="L55" s="55">
        <f>tblData2[[#This Row],[Projected Premium]]*tblData2[[#This Row],[Probability of Sale]]</f>
        <v>0</v>
      </c>
    </row>
    <row r="56" spans="2:12" ht="16.2" x14ac:dyDescent="0.3">
      <c r="B56" s="18" t="s">
        <v>164</v>
      </c>
      <c r="C56" s="18" t="s">
        <v>185</v>
      </c>
      <c r="D56" s="18" t="s">
        <v>12</v>
      </c>
      <c r="E56" s="18" t="s">
        <v>186</v>
      </c>
      <c r="F56" s="18">
        <v>4500</v>
      </c>
      <c r="G56" s="19" t="s">
        <v>29</v>
      </c>
      <c r="H56" s="21">
        <v>42845</v>
      </c>
      <c r="I56" s="20"/>
      <c r="J56" s="53"/>
      <c r="K56" s="54" t="e">
        <f>DATE(#REF!,LOOKUP(tblData2[[#This Row],[Date last contacted]],{"April",4;"August",8;"December",12;"February",2;"January",1;"July",7;"June",6;"March",3;"May",5;"November",11;"October",10;"September",9}),1)</f>
        <v>#REF!</v>
      </c>
      <c r="L56" s="55">
        <f>tblData2[[#This Row],[Projected Premium]]*tblData2[[#This Row],[Probability of Sale]]</f>
        <v>0</v>
      </c>
    </row>
    <row r="57" spans="2:12" ht="16.2" x14ac:dyDescent="0.3">
      <c r="B57" s="18"/>
      <c r="C57" s="18"/>
      <c r="D57" s="18"/>
      <c r="E57" s="18"/>
      <c r="F57" s="18"/>
      <c r="G57" s="19"/>
      <c r="H57" s="20"/>
      <c r="I57" s="20"/>
      <c r="J57" s="53"/>
      <c r="K57" s="54" t="e">
        <f>DATE(#REF!,LOOKUP(tblData2[[#This Row],[Date last contacted]],{"April",4;"August",8;"December",12;"February",2;"January",1;"July",7;"June",6;"March",3;"May",5;"November",11;"October",10;"September",9}),1)</f>
        <v>#REF!</v>
      </c>
      <c r="L57" s="55">
        <f>tblData2[[#This Row],[Projected Premium]]*tblData2[[#This Row],[Probability of Sale]]</f>
        <v>0</v>
      </c>
    </row>
    <row r="58" spans="2:12" ht="32.4" x14ac:dyDescent="0.3">
      <c r="B58" s="18" t="s">
        <v>165</v>
      </c>
      <c r="C58" s="18" t="s">
        <v>166</v>
      </c>
      <c r="D58" s="18" t="s">
        <v>167</v>
      </c>
      <c r="E58" s="18" t="s">
        <v>168</v>
      </c>
      <c r="F58" s="18">
        <v>5800</v>
      </c>
      <c r="G58" s="19" t="s">
        <v>29</v>
      </c>
      <c r="H58" s="21">
        <v>42839</v>
      </c>
      <c r="I58" s="20" t="s">
        <v>169</v>
      </c>
      <c r="J58" s="53"/>
      <c r="K58" s="54" t="e">
        <f>DATE(#REF!,LOOKUP(tblData2[[#This Row],[Date last contacted]],{"April",4;"August",8;"December",12;"February",2;"January",1;"July",7;"June",6;"March",3;"May",5;"November",11;"October",10;"September",9}),1)</f>
        <v>#REF!</v>
      </c>
      <c r="L58" s="55">
        <f>tblData2[[#This Row],[Projected Premium]]*tblData2[[#This Row],[Probability of Sale]]</f>
        <v>0</v>
      </c>
    </row>
    <row r="59" spans="2:12" ht="16.2" x14ac:dyDescent="0.3">
      <c r="B59" s="18"/>
      <c r="C59" s="18"/>
      <c r="D59" s="18"/>
      <c r="E59" s="18"/>
      <c r="F59" s="18"/>
      <c r="G59" s="19"/>
      <c r="H59" s="20"/>
      <c r="I59" s="20"/>
      <c r="J59" s="53"/>
      <c r="K59" s="54" t="e">
        <f>DATE(#REF!,LOOKUP(tblData2[[#This Row],[Date last contacted]],{"April",4;"August",8;"December",12;"February",2;"January",1;"July",7;"June",6;"March",3;"May",5;"November",11;"October",10;"September",9}),1)</f>
        <v>#REF!</v>
      </c>
      <c r="L59" s="55">
        <f>tblData2[[#This Row],[Projected Premium]]*tblData2[[#This Row],[Probability of Sale]]</f>
        <v>0</v>
      </c>
    </row>
    <row r="60" spans="2:12" ht="32.4" x14ac:dyDescent="0.3">
      <c r="B60" s="18" t="s">
        <v>170</v>
      </c>
      <c r="C60" s="18" t="s">
        <v>171</v>
      </c>
      <c r="D60" s="18" t="s">
        <v>98</v>
      </c>
      <c r="E60" s="18" t="s">
        <v>172</v>
      </c>
      <c r="F60" s="18">
        <v>10000</v>
      </c>
      <c r="G60" s="19" t="s">
        <v>18</v>
      </c>
      <c r="H60" s="20"/>
      <c r="I60" s="20"/>
      <c r="J60" s="53"/>
      <c r="K60" s="54" t="e">
        <f>DATE(#REF!,LOOKUP(tblData2[[#This Row],[Date last contacted]],{"April",4;"August",8;"December",12;"February",2;"January",1;"July",7;"June",6;"March",3;"May",5;"November",11;"October",10;"September",9}),1)</f>
        <v>#REF!</v>
      </c>
      <c r="L60" s="55">
        <f>tblData2[[#This Row],[Projected Premium]]*tblData2[[#This Row],[Probability of Sale]]</f>
        <v>0</v>
      </c>
    </row>
    <row r="61" spans="2:12" ht="16.2" x14ac:dyDescent="0.3">
      <c r="B61" s="18"/>
      <c r="C61" s="18"/>
      <c r="D61" s="18"/>
      <c r="E61" s="18"/>
      <c r="F61" s="18"/>
      <c r="G61" s="19"/>
      <c r="H61" s="20"/>
      <c r="I61" s="20"/>
      <c r="J61" s="53"/>
      <c r="K61" s="54" t="e">
        <f>DATE(#REF!,LOOKUP(tblData2[[#This Row],[Date last contacted]],{"April",4;"August",8;"December",12;"February",2;"January",1;"July",7;"June",6;"March",3;"May",5;"November",11;"October",10;"September",9}),1)</f>
        <v>#REF!</v>
      </c>
      <c r="L61" s="55">
        <f>tblData2[[#This Row],[Projected Premium]]*tblData2[[#This Row],[Probability of Sale]]</f>
        <v>0</v>
      </c>
    </row>
    <row r="62" spans="2:12" ht="32.4" x14ac:dyDescent="0.3">
      <c r="B62" s="18" t="s">
        <v>176</v>
      </c>
      <c r="C62" s="18" t="s">
        <v>177</v>
      </c>
      <c r="D62" s="18" t="s">
        <v>12</v>
      </c>
      <c r="E62" s="18" t="s">
        <v>103</v>
      </c>
      <c r="F62" s="18">
        <v>7000</v>
      </c>
      <c r="G62" s="19"/>
      <c r="H62" s="20"/>
      <c r="I62" s="20"/>
      <c r="J62" s="53"/>
      <c r="K62" s="54" t="e">
        <f>DATE(#REF!,LOOKUP(tblData2[[#This Row],[Date last contacted]],{"April",4;"August",8;"December",12;"February",2;"January",1;"July",7;"June",6;"March",3;"May",5;"November",11;"October",10;"September",9}),1)</f>
        <v>#REF!</v>
      </c>
      <c r="L62" s="55">
        <f>tblData2[[#This Row],[Projected Premium]]*tblData2[[#This Row],[Probability of Sale]]</f>
        <v>0</v>
      </c>
    </row>
    <row r="63" spans="2:12" ht="16.2" x14ac:dyDescent="0.3">
      <c r="B63" s="18"/>
      <c r="C63" s="18"/>
      <c r="D63" s="18"/>
      <c r="E63" s="18"/>
      <c r="F63" s="18"/>
      <c r="G63" s="19"/>
      <c r="H63" s="20"/>
      <c r="I63" s="20"/>
      <c r="J63" s="53"/>
      <c r="K63" s="54" t="e">
        <f>DATE(#REF!,LOOKUP(tblData2[[#This Row],[Date last contacted]],{"April",4;"August",8;"December",12;"February",2;"January",1;"July",7;"June",6;"March",3;"May",5;"November",11;"October",10;"September",9}),1)</f>
        <v>#REF!</v>
      </c>
      <c r="L63" s="55">
        <f>tblData2[[#This Row],[Projected Premium]]*tblData2[[#This Row],[Probability of Sale]]</f>
        <v>0</v>
      </c>
    </row>
    <row r="64" spans="2:12" ht="64.8" x14ac:dyDescent="0.3">
      <c r="B64" s="18" t="s">
        <v>178</v>
      </c>
      <c r="C64" s="18" t="s">
        <v>179</v>
      </c>
      <c r="D64" s="18" t="s">
        <v>12</v>
      </c>
      <c r="E64" s="18" t="s">
        <v>180</v>
      </c>
      <c r="F64" s="18">
        <v>4112</v>
      </c>
      <c r="G64" s="19" t="s">
        <v>181</v>
      </c>
      <c r="H64" s="21">
        <v>42842</v>
      </c>
      <c r="I64" s="20" t="s">
        <v>182</v>
      </c>
      <c r="J64" s="53"/>
      <c r="K64" s="54" t="e">
        <f>DATE(#REF!,LOOKUP(tblData2[[#This Row],[Date last contacted]],{"April",4;"August",8;"December",12;"February",2;"January",1;"July",7;"June",6;"March",3;"May",5;"November",11;"October",10;"September",9}),1)</f>
        <v>#REF!</v>
      </c>
      <c r="L64" s="55">
        <f>tblData2[[#This Row],[Projected Premium]]*tblData2[[#This Row],[Probability of Sale]]</f>
        <v>0</v>
      </c>
    </row>
    <row r="65" spans="2:12" s="49" customFormat="1" ht="32.4" x14ac:dyDescent="0.3">
      <c r="B65" s="42" t="s">
        <v>208</v>
      </c>
      <c r="C65" s="42" t="s">
        <v>183</v>
      </c>
      <c r="D65" s="42" t="s">
        <v>184</v>
      </c>
      <c r="E65" s="42" t="s">
        <v>14</v>
      </c>
      <c r="F65" s="42">
        <v>11940</v>
      </c>
      <c r="G65" s="43" t="s">
        <v>203</v>
      </c>
      <c r="H65" s="60">
        <v>42850</v>
      </c>
      <c r="I65" s="45" t="s">
        <v>196</v>
      </c>
      <c r="J65" s="61"/>
      <c r="K65" s="62" t="e">
        <f>DATE(#REF!,LOOKUP(tblData2[[#This Row],[Date last contacted]],{"April",4;"August",8;"December",12;"February",2;"January",1;"July",7;"June",6;"March",3;"May",5;"November",11;"October",10;"September",9}),1)</f>
        <v>#REF!</v>
      </c>
      <c r="L65" s="63">
        <f>tblData2[[#This Row],[Projected Premium]]*tblData2[[#This Row],[Probability of Sale]]</f>
        <v>0</v>
      </c>
    </row>
    <row r="66" spans="2:12" ht="16.2" x14ac:dyDescent="0.3">
      <c r="B66" s="18"/>
      <c r="C66" s="18"/>
      <c r="D66" s="18"/>
      <c r="E66" s="18"/>
      <c r="F66" s="18"/>
      <c r="G66" s="19"/>
      <c r="H66" s="20"/>
      <c r="I66" s="20"/>
      <c r="J66" s="53"/>
      <c r="K66" s="54" t="e">
        <f>DATE(#REF!,LOOKUP(tblData2[[#This Row],[Date last contacted]],{"April",4;"August",8;"December",12;"February",2;"January",1;"July",7;"June",6;"March",3;"May",5;"November",11;"October",10;"September",9}),1)</f>
        <v>#REF!</v>
      </c>
      <c r="L66" s="55">
        <f>tblData2[[#This Row],[Projected Premium]]*tblData2[[#This Row],[Probability of Sale]]</f>
        <v>0</v>
      </c>
    </row>
    <row r="67" spans="2:12" ht="81" x14ac:dyDescent="0.3">
      <c r="B67" s="18" t="s">
        <v>187</v>
      </c>
      <c r="C67" s="18" t="s">
        <v>188</v>
      </c>
      <c r="D67" s="18" t="s">
        <v>12</v>
      </c>
      <c r="E67" s="18" t="s">
        <v>180</v>
      </c>
      <c r="F67" s="18">
        <v>3800</v>
      </c>
      <c r="G67" s="19" t="s">
        <v>29</v>
      </c>
      <c r="H67" s="21">
        <v>42845</v>
      </c>
      <c r="I67" s="20" t="s">
        <v>189</v>
      </c>
      <c r="J67" s="53"/>
      <c r="K67" s="54" t="e">
        <f>DATE(#REF!,LOOKUP(tblData2[[#This Row],[Date last contacted]],{"April",4;"August",8;"December",12;"February",2;"January",1;"July",7;"June",6;"March",3;"May",5;"November",11;"October",10;"September",9}),1)</f>
        <v>#REF!</v>
      </c>
      <c r="L67" s="55">
        <f>tblData2[[#This Row],[Projected Premium]]*tblData2[[#This Row],[Probability of Sale]]</f>
        <v>0</v>
      </c>
    </row>
    <row r="68" spans="2:12" s="49" customFormat="1" ht="48.6" x14ac:dyDescent="0.3">
      <c r="B68" s="42" t="s">
        <v>193</v>
      </c>
      <c r="C68" s="42" t="s">
        <v>194</v>
      </c>
      <c r="D68" s="42" t="s">
        <v>12</v>
      </c>
      <c r="E68" s="42" t="s">
        <v>195</v>
      </c>
      <c r="F68" s="42">
        <v>2930</v>
      </c>
      <c r="G68" s="43" t="s">
        <v>29</v>
      </c>
      <c r="H68" s="60">
        <v>42849</v>
      </c>
      <c r="I68" s="45" t="s">
        <v>196</v>
      </c>
      <c r="J68" s="61"/>
      <c r="K68" s="62" t="e">
        <f>DATE(#REF!,LOOKUP(tblData2[[#This Row],[Date last contacted]],{"April",4;"August",8;"December",12;"February",2;"January",1;"July",7;"June",6;"March",3;"May",5;"November",11;"October",10;"September",9}),1)</f>
        <v>#REF!</v>
      </c>
      <c r="L68" s="63">
        <f>tblData2[[#This Row],[Projected Premium]]*tblData2[[#This Row],[Probability of Sale]]</f>
        <v>0</v>
      </c>
    </row>
    <row r="69" spans="2:12" ht="64.8" x14ac:dyDescent="0.3">
      <c r="B69" s="18" t="s">
        <v>197</v>
      </c>
      <c r="C69" s="18" t="s">
        <v>198</v>
      </c>
      <c r="D69" s="18" t="s">
        <v>80</v>
      </c>
      <c r="E69" s="18" t="s">
        <v>24</v>
      </c>
      <c r="F69" s="18">
        <v>8000</v>
      </c>
      <c r="G69" s="19" t="s">
        <v>199</v>
      </c>
      <c r="H69" s="21">
        <v>42849</v>
      </c>
      <c r="I69" s="20" t="s">
        <v>200</v>
      </c>
      <c r="J69" s="53"/>
      <c r="K69" s="54" t="e">
        <f>DATE(#REF!,LOOKUP(tblData2[[#This Row],[Date last contacted]],{"April",4;"August",8;"December",12;"February",2;"January",1;"July",7;"June",6;"March",3;"May",5;"November",11;"October",10;"September",9}),1)</f>
        <v>#REF!</v>
      </c>
      <c r="L69" s="55">
        <f>tblData2[[#This Row],[Projected Premium]]*tblData2[[#This Row],[Probability of Sale]]</f>
        <v>0</v>
      </c>
    </row>
    <row r="70" spans="2:12" ht="48.6" x14ac:dyDescent="0.3">
      <c r="B70" s="18" t="s">
        <v>201</v>
      </c>
      <c r="C70" s="18" t="s">
        <v>202</v>
      </c>
      <c r="D70" s="18" t="s">
        <v>98</v>
      </c>
      <c r="E70" s="18" t="s">
        <v>53</v>
      </c>
      <c r="F70" s="18">
        <v>2300</v>
      </c>
      <c r="G70" s="19" t="s">
        <v>203</v>
      </c>
      <c r="H70" s="21">
        <v>42849</v>
      </c>
      <c r="I70" s="20" t="s">
        <v>204</v>
      </c>
      <c r="J70" s="53"/>
      <c r="K70" s="54" t="e">
        <f>DATE(#REF!,LOOKUP(tblData2[[#This Row],[Date last contacted]],{"April",4;"August",8;"December",12;"February",2;"January",1;"July",7;"June",6;"March",3;"May",5;"November",11;"October",10;"September",9}),1)</f>
        <v>#REF!</v>
      </c>
      <c r="L70" s="55">
        <f>tblData2[[#This Row],[Projected Premium]]*tblData2[[#This Row],[Probability of Sale]]</f>
        <v>0</v>
      </c>
    </row>
    <row r="71" spans="2:12" ht="16.2" x14ac:dyDescent="0.3">
      <c r="B71" s="18"/>
      <c r="C71" s="18"/>
      <c r="D71" s="18"/>
      <c r="E71" s="18"/>
      <c r="F71" s="18"/>
      <c r="G71" s="19"/>
      <c r="H71" s="20"/>
      <c r="I71" s="20"/>
      <c r="J71" s="53"/>
      <c r="K71" s="54" t="e">
        <f>DATE(#REF!,LOOKUP(tblData2[[#This Row],[Date last contacted]],{"April",4;"August",8;"December",12;"February",2;"January",1;"July",7;"June",6;"March",3;"May",5;"November",11;"October",10;"September",9}),1)</f>
        <v>#REF!</v>
      </c>
      <c r="L71" s="55">
        <f>tblData2[[#This Row],[Projected Premium]]*tblData2[[#This Row],[Probability of Sale]]</f>
        <v>0</v>
      </c>
    </row>
    <row r="72" spans="2:12" ht="48.6" x14ac:dyDescent="0.3">
      <c r="B72" s="18" t="s">
        <v>205</v>
      </c>
      <c r="C72" s="18" t="s">
        <v>206</v>
      </c>
      <c r="D72" s="18" t="s">
        <v>207</v>
      </c>
      <c r="E72" s="18" t="s">
        <v>84</v>
      </c>
      <c r="F72" s="18">
        <v>4500</v>
      </c>
      <c r="G72" s="19" t="s">
        <v>85</v>
      </c>
      <c r="H72" s="21">
        <v>42850</v>
      </c>
      <c r="I72" s="20" t="s">
        <v>209</v>
      </c>
      <c r="J72" s="53"/>
      <c r="K72" s="54" t="e">
        <f>DATE(#REF!,LOOKUP(tblData2[[#This Row],[Date last contacted]],{"April",4;"August",8;"December",12;"February",2;"January",1;"July",7;"June",6;"March",3;"May",5;"November",11;"October",10;"September",9}),1)</f>
        <v>#REF!</v>
      </c>
      <c r="L72" s="55">
        <f>tblData2[[#This Row],[Projected Premium]]*tblData2[[#This Row],[Probability of Sale]]</f>
        <v>0</v>
      </c>
    </row>
    <row r="73" spans="2:12" s="49" customFormat="1" ht="16.2" x14ac:dyDescent="0.3">
      <c r="B73" s="42" t="s">
        <v>210</v>
      </c>
      <c r="C73" s="42" t="s">
        <v>211</v>
      </c>
      <c r="D73" s="42" t="s">
        <v>36</v>
      </c>
      <c r="E73" s="42" t="s">
        <v>161</v>
      </c>
      <c r="F73" s="42">
        <v>7485</v>
      </c>
      <c r="G73" s="43" t="s">
        <v>203</v>
      </c>
      <c r="H73" s="60">
        <v>42851</v>
      </c>
      <c r="I73" s="45" t="s">
        <v>118</v>
      </c>
      <c r="J73" s="61"/>
      <c r="K73" s="62" t="e">
        <f>DATE(#REF!,LOOKUP(tblData2[[#This Row],[Date last contacted]],{"April",4;"August",8;"December",12;"February",2;"January",1;"July",7;"June",6;"March",3;"May",5;"November",11;"October",10;"September",9}),1)</f>
        <v>#REF!</v>
      </c>
      <c r="L73" s="63">
        <f>tblData2[[#This Row],[Projected Premium]]*tblData2[[#This Row],[Probability of Sale]]</f>
        <v>0</v>
      </c>
    </row>
    <row r="74" spans="2:12" ht="16.2" x14ac:dyDescent="0.3">
      <c r="B74" s="18"/>
      <c r="C74" s="18"/>
      <c r="D74" s="18"/>
      <c r="E74" s="18"/>
      <c r="F74" s="18"/>
      <c r="G74" s="19"/>
      <c r="H74" s="20"/>
      <c r="I74" s="20"/>
      <c r="J74" s="53"/>
      <c r="K74" s="54" t="e">
        <f>DATE(#REF!,LOOKUP(tblData2[[#This Row],[Date last contacted]],{"April",4;"August",8;"December",12;"February",2;"January",1;"July",7;"June",6;"March",3;"May",5;"November",11;"October",10;"September",9}),1)</f>
        <v>#REF!</v>
      </c>
      <c r="L74" s="55">
        <f>tblData2[[#This Row],[Projected Premium]]*tblData2[[#This Row],[Probability of Sale]]</f>
        <v>0</v>
      </c>
    </row>
    <row r="75" spans="2:12" ht="32.4" x14ac:dyDescent="0.3">
      <c r="B75" s="18" t="s">
        <v>212</v>
      </c>
      <c r="C75" s="18" t="s">
        <v>183</v>
      </c>
      <c r="D75" s="18" t="s">
        <v>36</v>
      </c>
      <c r="E75" s="18" t="s">
        <v>213</v>
      </c>
      <c r="F75" s="18">
        <v>2000</v>
      </c>
      <c r="G75" s="19" t="s">
        <v>214</v>
      </c>
      <c r="H75" s="21">
        <v>42851</v>
      </c>
      <c r="I75" s="20" t="s">
        <v>215</v>
      </c>
      <c r="J75" s="53"/>
      <c r="K75" s="54" t="e">
        <f>DATE(#REF!,LOOKUP(tblData2[[#This Row],[Date last contacted]],{"April",4;"August",8;"December",12;"February",2;"January",1;"July",7;"June",6;"March",3;"May",5;"November",11;"October",10;"September",9}),1)</f>
        <v>#REF!</v>
      </c>
      <c r="L75" s="55">
        <f>tblData2[[#This Row],[Projected Premium]]*tblData2[[#This Row],[Probability of Sale]]</f>
        <v>0</v>
      </c>
    </row>
    <row r="76" spans="2:12" ht="16.2" x14ac:dyDescent="0.3">
      <c r="B76" s="18"/>
      <c r="C76" s="18"/>
      <c r="D76" s="18"/>
      <c r="E76" s="18"/>
      <c r="F76" s="18"/>
      <c r="G76" s="19"/>
      <c r="H76" s="20"/>
      <c r="I76" s="20"/>
      <c r="J76" s="53"/>
      <c r="K76" s="54" t="e">
        <f>DATE(#REF!,LOOKUP(tblData2[[#This Row],[Date last contacted]],{"April",4;"August",8;"December",12;"February",2;"January",1;"July",7;"June",6;"March",3;"May",5;"November",11;"October",10;"September",9}),1)</f>
        <v>#REF!</v>
      </c>
      <c r="L76" s="55">
        <f>tblData2[[#This Row],[Projected Premium]]*tblData2[[#This Row],[Probability of Sale]]</f>
        <v>0</v>
      </c>
    </row>
    <row r="77" spans="2:12" ht="16.2" x14ac:dyDescent="0.3">
      <c r="B77" s="18"/>
      <c r="C77" s="18"/>
      <c r="D77" s="18"/>
      <c r="E77" s="18"/>
      <c r="F77" s="18"/>
      <c r="G77" s="19"/>
      <c r="H77" s="20"/>
      <c r="I77" s="20"/>
      <c r="J77" s="53"/>
      <c r="K77" s="54" t="e">
        <f>DATE(#REF!,LOOKUP(tblData2[[#This Row],[Date last contacted]],{"April",4;"August",8;"December",12;"February",2;"January",1;"July",7;"June",6;"March",3;"May",5;"November",11;"October",10;"September",9}),1)</f>
        <v>#REF!</v>
      </c>
      <c r="L77" s="55">
        <f>tblData2[[#This Row],[Projected Premium]]*tblData2[[#This Row],[Probability of Sale]]</f>
        <v>0</v>
      </c>
    </row>
    <row r="78" spans="2:12" ht="16.2" x14ac:dyDescent="0.3">
      <c r="B78" s="18"/>
      <c r="C78" s="18"/>
      <c r="D78" s="18"/>
      <c r="E78" s="18"/>
      <c r="F78" s="18"/>
      <c r="G78" s="19"/>
      <c r="H78" s="20"/>
      <c r="I78" s="20"/>
      <c r="J78" s="53"/>
      <c r="K78" s="54" t="e">
        <f>DATE(#REF!,LOOKUP(tblData2[[#This Row],[Date last contacted]],{"April",4;"August",8;"December",12;"February",2;"January",1;"July",7;"June",6;"March",3;"May",5;"November",11;"October",10;"September",9}),1)</f>
        <v>#REF!</v>
      </c>
      <c r="L78" s="55">
        <f>tblData2[[#This Row],[Projected Premium]]*tblData2[[#This Row],[Probability of Sale]]</f>
        <v>0</v>
      </c>
    </row>
    <row r="79" spans="2:12" ht="16.2" x14ac:dyDescent="0.3">
      <c r="B79" s="18"/>
      <c r="C79" s="18"/>
      <c r="D79" s="18"/>
      <c r="E79" s="18"/>
      <c r="F79" s="18"/>
      <c r="G79" s="19"/>
      <c r="H79" s="20"/>
      <c r="I79" s="20"/>
      <c r="J79" s="53"/>
      <c r="K79" s="54" t="e">
        <f>DATE(#REF!,LOOKUP(tblData2[[#This Row],[Date last contacted]],{"April",4;"August",8;"December",12;"February",2;"January",1;"July",7;"June",6;"March",3;"May",5;"November",11;"October",10;"September",9}),1)</f>
        <v>#REF!</v>
      </c>
      <c r="L79" s="55">
        <f>tblData2[[#This Row],[Projected Premium]]*tblData2[[#This Row],[Probability of Sale]]</f>
        <v>0</v>
      </c>
    </row>
    <row r="80" spans="2:12" ht="16.2" x14ac:dyDescent="0.3">
      <c r="B80" s="18"/>
      <c r="C80" s="18"/>
      <c r="D80" s="18"/>
      <c r="E80" s="18"/>
      <c r="F80" s="18"/>
      <c r="G80" s="19"/>
      <c r="H80" s="20"/>
      <c r="I80" s="20"/>
      <c r="J80" s="53"/>
      <c r="K80" s="54" t="e">
        <f>DATE(#REF!,LOOKUP(tblData2[[#This Row],[Date last contacted]],{"April",4;"August",8;"December",12;"February",2;"January",1;"July",7;"June",6;"March",3;"May",5;"November",11;"October",10;"September",9}),1)</f>
        <v>#REF!</v>
      </c>
      <c r="L80" s="55">
        <f>tblData2[[#This Row],[Projected Premium]]*tblData2[[#This Row],[Probability of Sale]]</f>
        <v>0</v>
      </c>
    </row>
    <row r="81" spans="2:12" ht="16.2" x14ac:dyDescent="0.3">
      <c r="B81" s="18"/>
      <c r="C81" s="18"/>
      <c r="D81" s="18"/>
      <c r="E81" s="18"/>
      <c r="F81" s="18"/>
      <c r="G81" s="19"/>
      <c r="H81" s="20"/>
      <c r="I81" s="20"/>
      <c r="J81" s="53"/>
      <c r="K81" s="54" t="e">
        <f>DATE(#REF!,LOOKUP(tblData2[[#This Row],[Date last contacted]],{"April",4;"August",8;"December",12;"February",2;"January",1;"July",7;"June",6;"March",3;"May",5;"November",11;"October",10;"September",9}),1)</f>
        <v>#REF!</v>
      </c>
      <c r="L81" s="55">
        <f>tblData2[[#This Row],[Projected Premium]]*tblData2[[#This Row],[Probability of Sale]]</f>
        <v>0</v>
      </c>
    </row>
    <row r="82" spans="2:12" ht="16.2" x14ac:dyDescent="0.3">
      <c r="B82" s="18"/>
      <c r="C82" s="18"/>
      <c r="D82" s="18"/>
      <c r="E82" s="18"/>
      <c r="F82" s="18"/>
      <c r="G82" s="19"/>
      <c r="H82" s="20"/>
      <c r="I82" s="20"/>
      <c r="J82" s="53"/>
      <c r="K82" s="54" t="e">
        <f>DATE(#REF!,LOOKUP(tblData2[[#This Row],[Date last contacted]],{"April",4;"August",8;"December",12;"February",2;"January",1;"July",7;"June",6;"March",3;"May",5;"November",11;"October",10;"September",9}),1)</f>
        <v>#REF!</v>
      </c>
      <c r="L82" s="55">
        <f>tblData2[[#This Row],[Projected Premium]]*tblData2[[#This Row],[Probability of Sale]]</f>
        <v>0</v>
      </c>
    </row>
    <row r="83" spans="2:12" ht="16.2" x14ac:dyDescent="0.3">
      <c r="B83" s="8" t="s">
        <v>2</v>
      </c>
      <c r="C83" s="8"/>
      <c r="D83" s="8"/>
      <c r="E83" s="7"/>
      <c r="F83" s="7">
        <f>SUBTOTAL(109,tblData2[Projected Premium])</f>
        <v>272722</v>
      </c>
      <c r="G83" s="20"/>
      <c r="H83" s="8"/>
      <c r="I83" s="20"/>
      <c r="J83" s="8"/>
      <c r="K83" s="12"/>
      <c r="L83" s="12"/>
    </row>
    <row r="84" spans="2:12" ht="16.2" x14ac:dyDescent="0.3">
      <c r="B84" s="8"/>
      <c r="C84" s="8"/>
      <c r="D84" s="8"/>
      <c r="E84" s="8"/>
      <c r="F84" s="8"/>
      <c r="G84" s="20"/>
      <c r="H84" s="8"/>
      <c r="I84" s="20"/>
      <c r="J84" s="8"/>
      <c r="K84" s="8"/>
      <c r="L84" s="8"/>
    </row>
    <row r="85" spans="2:12" x14ac:dyDescent="0.3">
      <c r="H85" t="s">
        <v>217</v>
      </c>
    </row>
    <row r="86" spans="2:12" x14ac:dyDescent="0.3">
      <c r="H86" t="s">
        <v>216</v>
      </c>
      <c r="I86" s="64">
        <f>SUM(F73,F68,F65,F54,F52,F35,F33)</f>
        <v>53356</v>
      </c>
    </row>
  </sheetData>
  <printOptions horizontalCentered="1"/>
  <pageMargins left="0.4" right="0.4" top="0.4" bottom="0.4" header="0.3" footer="0.3"/>
  <pageSetup scale="9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4:B26"/>
  <sheetViews>
    <sheetView workbookViewId="0">
      <selection activeCell="A15" sqref="A15:XFD15"/>
    </sheetView>
  </sheetViews>
  <sheetFormatPr defaultRowHeight="12" x14ac:dyDescent="0.3"/>
  <cols>
    <col min="1" max="1" width="11.42578125" customWidth="1"/>
  </cols>
  <sheetData>
    <row r="4" spans="1:1" x14ac:dyDescent="0.3">
      <c r="A4" t="s">
        <v>139</v>
      </c>
    </row>
    <row r="6" spans="1:1" x14ac:dyDescent="0.3">
      <c r="A6" t="s">
        <v>140</v>
      </c>
    </row>
    <row r="8" spans="1:1" x14ac:dyDescent="0.3">
      <c r="A8" t="s">
        <v>141</v>
      </c>
    </row>
    <row r="10" spans="1:1" x14ac:dyDescent="0.3">
      <c r="A10" t="s">
        <v>142</v>
      </c>
    </row>
    <row r="12" spans="1:1" x14ac:dyDescent="0.3">
      <c r="A12" t="s">
        <v>143</v>
      </c>
    </row>
    <row r="14" spans="1:1" x14ac:dyDescent="0.3">
      <c r="A14" t="s">
        <v>144</v>
      </c>
    </row>
    <row r="16" spans="1:1" x14ac:dyDescent="0.3">
      <c r="A16" t="s">
        <v>290</v>
      </c>
    </row>
    <row r="18" spans="1:2" x14ac:dyDescent="0.3">
      <c r="A18" t="s">
        <v>291</v>
      </c>
    </row>
    <row r="23" spans="1:2" ht="10.8" customHeight="1" x14ac:dyDescent="0.3"/>
    <row r="24" spans="1:2" x14ac:dyDescent="0.3">
      <c r="A24" t="s">
        <v>42</v>
      </c>
    </row>
    <row r="26" spans="1:2" x14ac:dyDescent="0.3">
      <c r="A26" t="s">
        <v>259</v>
      </c>
      <c r="B26" t="s">
        <v>260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4"/>
    <pageSetUpPr autoPageBreaks="0" fitToPage="1"/>
  </sheetPr>
  <dimension ref="B1:L69"/>
  <sheetViews>
    <sheetView showGridLines="0" topLeftCell="A37" workbookViewId="0">
      <selection activeCell="C52" sqref="C52"/>
    </sheetView>
  </sheetViews>
  <sheetFormatPr defaultColWidth="9.28515625" defaultRowHeight="12" x14ac:dyDescent="0.3"/>
  <cols>
    <col min="1" max="1" width="2.140625" customWidth="1"/>
    <col min="2" max="2" width="32" customWidth="1"/>
    <col min="3" max="3" width="25.42578125" customWidth="1"/>
    <col min="4" max="4" width="21.140625" customWidth="1"/>
    <col min="5" max="5" width="21" customWidth="1"/>
    <col min="6" max="6" width="17.140625" customWidth="1"/>
    <col min="7" max="7" width="20.85546875" style="13" customWidth="1"/>
    <col min="8" max="8" width="17.5703125" customWidth="1"/>
    <col min="9" max="9" width="19.28515625" style="13" customWidth="1"/>
    <col min="10" max="10" width="16" customWidth="1"/>
    <col min="11" max="11" width="16.85546875" customWidth="1"/>
    <col min="12" max="12" width="17.85546875" customWidth="1"/>
    <col min="13" max="13" width="1.85546875" customWidth="1"/>
  </cols>
  <sheetData>
    <row r="1" spans="2:12" ht="9.9" customHeight="1" x14ac:dyDescent="0.3"/>
    <row r="2" spans="2:12" ht="34.799999999999997" x14ac:dyDescent="0.3">
      <c r="B2" s="5" t="s">
        <v>32</v>
      </c>
      <c r="C2" s="5"/>
      <c r="D2" s="5"/>
      <c r="E2" s="5"/>
      <c r="F2" s="5"/>
      <c r="G2" s="14"/>
      <c r="H2" s="5"/>
      <c r="I2" s="14"/>
      <c r="J2" s="5"/>
      <c r="K2" s="5"/>
      <c r="L2" s="5"/>
    </row>
    <row r="3" spans="2:12" ht="18" x14ac:dyDescent="0.3">
      <c r="B3" s="1" t="s">
        <v>33</v>
      </c>
      <c r="C3" s="1"/>
      <c r="D3" s="1"/>
      <c r="E3" s="1"/>
      <c r="F3" s="1"/>
      <c r="G3" s="15"/>
      <c r="H3" s="1"/>
      <c r="I3" s="15"/>
      <c r="J3" s="1"/>
      <c r="K3" s="1"/>
      <c r="L3" s="1"/>
    </row>
    <row r="4" spans="2:12" ht="16.2" thickBot="1" x14ac:dyDescent="0.35">
      <c r="B4" s="2" t="s">
        <v>0</v>
      </c>
      <c r="C4" s="2"/>
      <c r="D4" s="2"/>
      <c r="E4" s="2"/>
      <c r="F4" s="2"/>
      <c r="G4" s="16"/>
      <c r="H4" s="2"/>
      <c r="I4" s="16"/>
      <c r="J4" s="2"/>
      <c r="K4" s="2"/>
      <c r="L4" s="2"/>
    </row>
    <row r="5" spans="2:12" ht="15" customHeight="1" thickTop="1" x14ac:dyDescent="0.3">
      <c r="B5" s="3"/>
      <c r="C5" s="4"/>
      <c r="D5" s="4"/>
      <c r="E5" s="4"/>
      <c r="F5" s="4"/>
      <c r="G5" s="17"/>
      <c r="H5" s="4"/>
      <c r="I5" s="17"/>
      <c r="J5" s="3"/>
    </row>
    <row r="6" spans="2:12" ht="13.5" customHeight="1" x14ac:dyDescent="0.3">
      <c r="B6" s="3" t="s">
        <v>5</v>
      </c>
      <c r="C6" s="4"/>
      <c r="D6" s="4"/>
      <c r="E6" s="4"/>
      <c r="F6" s="4"/>
      <c r="G6" s="17"/>
      <c r="H6" s="4"/>
      <c r="I6" s="17"/>
      <c r="J6" s="3"/>
    </row>
    <row r="7" spans="2:12" ht="32.4" x14ac:dyDescent="0.3">
      <c r="B7" s="6" t="s">
        <v>4</v>
      </c>
      <c r="C7" s="6" t="s">
        <v>6</v>
      </c>
      <c r="D7" s="6" t="s">
        <v>7</v>
      </c>
      <c r="E7" s="6" t="s">
        <v>13</v>
      </c>
      <c r="F7" s="6" t="s">
        <v>15</v>
      </c>
      <c r="G7" s="6" t="s">
        <v>17</v>
      </c>
      <c r="H7" s="6" t="s">
        <v>16</v>
      </c>
      <c r="I7" s="6" t="s">
        <v>30</v>
      </c>
      <c r="J7" s="6" t="s">
        <v>8</v>
      </c>
      <c r="K7" s="6" t="s">
        <v>3</v>
      </c>
      <c r="L7" s="6" t="s">
        <v>9</v>
      </c>
    </row>
    <row r="8" spans="2:12" s="49" customFormat="1" ht="16.2" x14ac:dyDescent="0.3">
      <c r="B8" s="41" t="s">
        <v>10</v>
      </c>
      <c r="C8" s="41" t="s">
        <v>11</v>
      </c>
      <c r="D8" s="41" t="s">
        <v>12</v>
      </c>
      <c r="E8" s="42" t="s">
        <v>14</v>
      </c>
      <c r="F8" s="41">
        <v>32000</v>
      </c>
      <c r="G8" s="43" t="s">
        <v>18</v>
      </c>
      <c r="H8" s="50" t="s">
        <v>1</v>
      </c>
      <c r="I8" s="45"/>
      <c r="J8" s="46">
        <v>1</v>
      </c>
      <c r="K8" s="51" t="e">
        <f>DATE(#REF!,LOOKUP(tblData[[#This Row],[Date last contacted]],{"April",4;"August",8;"December",12;"February",2;"January",1;"July",7;"June",6;"March",3;"May",5;"November",11;"October",10;"September",9}),1)</f>
        <v>#REF!</v>
      </c>
      <c r="L8" s="52">
        <f>tblData[[#This Row],[Projected Premium]]*tblData[[#This Row],[Probability of Sale]]</f>
        <v>32000</v>
      </c>
    </row>
    <row r="9" spans="2:12" ht="16.2" x14ac:dyDescent="0.3">
      <c r="B9" s="7"/>
      <c r="C9" s="7"/>
      <c r="D9" s="7"/>
      <c r="E9" s="18"/>
      <c r="F9" s="7"/>
      <c r="G9" s="19"/>
      <c r="H9" s="8"/>
      <c r="I9" s="20"/>
      <c r="J9" s="9"/>
      <c r="K9" s="10"/>
      <c r="L9" s="11"/>
    </row>
    <row r="10" spans="2:12" s="22" customFormat="1" ht="16.2" x14ac:dyDescent="0.3">
      <c r="B10" s="23" t="s">
        <v>19</v>
      </c>
      <c r="C10" s="23" t="s">
        <v>11</v>
      </c>
      <c r="D10" s="23" t="s">
        <v>12</v>
      </c>
      <c r="E10" s="24" t="s">
        <v>20</v>
      </c>
      <c r="F10" s="23">
        <v>8000</v>
      </c>
      <c r="G10" s="25" t="s">
        <v>18</v>
      </c>
      <c r="H10" s="26">
        <v>42814</v>
      </c>
      <c r="I10" s="27" t="s">
        <v>72</v>
      </c>
      <c r="J10" s="28">
        <v>1</v>
      </c>
      <c r="K10" s="29" t="e">
        <f>DATE(#REF!,LOOKUP(tblData[[#This Row],[Date last contacted]],{"April",4;"August",8;"December",12;"February",2;"January",1;"July",7;"June",6;"March",3;"May",5;"November",11;"October",10;"September",9}),1)</f>
        <v>#REF!</v>
      </c>
      <c r="L10" s="30">
        <f>tblData[[#This Row],[Projected Premium]]*tblData[[#This Row],[Probability of Sale]]</f>
        <v>8000</v>
      </c>
    </row>
    <row r="11" spans="2:12" ht="16.2" x14ac:dyDescent="0.3">
      <c r="B11" s="7"/>
      <c r="C11" s="7"/>
      <c r="D11" s="7"/>
      <c r="E11" s="18"/>
      <c r="F11" s="7"/>
      <c r="G11" s="19"/>
      <c r="H11" s="8"/>
      <c r="I11" s="20"/>
      <c r="J11" s="9"/>
      <c r="K11" s="10"/>
      <c r="L11" s="11"/>
    </row>
    <row r="12" spans="2:12" s="22" customFormat="1" ht="16.2" x14ac:dyDescent="0.3">
      <c r="B12" s="23" t="s">
        <v>21</v>
      </c>
      <c r="C12" s="23" t="s">
        <v>22</v>
      </c>
      <c r="D12" s="23" t="s">
        <v>23</v>
      </c>
      <c r="E12" s="24" t="s">
        <v>24</v>
      </c>
      <c r="F12" s="23">
        <v>10000</v>
      </c>
      <c r="G12" s="25" t="s">
        <v>25</v>
      </c>
      <c r="H12" s="26">
        <v>42804</v>
      </c>
      <c r="I12" s="27" t="s">
        <v>72</v>
      </c>
      <c r="J12" s="28">
        <v>1</v>
      </c>
      <c r="K12" s="29" t="e">
        <f>DATE(#REF!,LOOKUP(tblData[[#This Row],[Date last contacted]],{"April",4;"August",8;"December",12;"February",2;"January",1;"July",7;"June",6;"March",3;"May",5;"November",11;"October",10;"September",9}),1)</f>
        <v>#REF!</v>
      </c>
      <c r="L12" s="30">
        <f>tblData[[#This Row],[Projected Premium]]*tblData[[#This Row],[Probability of Sale]]</f>
        <v>10000</v>
      </c>
    </row>
    <row r="13" spans="2:12" ht="16.2" x14ac:dyDescent="0.3">
      <c r="B13" s="7"/>
      <c r="C13" s="7"/>
      <c r="D13" s="7"/>
      <c r="E13" s="18"/>
      <c r="F13" s="7"/>
      <c r="G13" s="19"/>
      <c r="H13" s="8"/>
      <c r="I13" s="20"/>
      <c r="J13" s="9"/>
      <c r="K13" s="10"/>
      <c r="L13" s="11"/>
    </row>
    <row r="14" spans="2:12" ht="32.4" x14ac:dyDescent="0.3">
      <c r="B14" s="7" t="s">
        <v>26</v>
      </c>
      <c r="C14" s="7" t="s">
        <v>27</v>
      </c>
      <c r="D14" s="7" t="s">
        <v>12</v>
      </c>
      <c r="E14" s="18" t="s">
        <v>28</v>
      </c>
      <c r="F14" s="7">
        <v>22483</v>
      </c>
      <c r="G14" s="19" t="s">
        <v>29</v>
      </c>
      <c r="H14" s="12">
        <v>42795</v>
      </c>
      <c r="I14" s="21" t="s">
        <v>31</v>
      </c>
      <c r="J14" s="9">
        <v>0</v>
      </c>
      <c r="K14" s="10" t="e">
        <f>DATE(#REF!,LOOKUP(tblData[[#This Row],[Date last contacted]],{"April",4;"August",8;"December",12;"February",2;"January",1;"July",7;"June",6;"March",3;"May",5;"November",11;"October",10;"September",9}),1)</f>
        <v>#REF!</v>
      </c>
      <c r="L14" s="11">
        <f>tblData[[#This Row],[Projected Premium]]*tblData[[#This Row],[Probability of Sale]]</f>
        <v>0</v>
      </c>
    </row>
    <row r="15" spans="2:12" ht="16.2" x14ac:dyDescent="0.3">
      <c r="B15" s="7"/>
      <c r="C15" s="7"/>
      <c r="D15" s="7"/>
      <c r="E15" s="18"/>
      <c r="F15" s="7"/>
      <c r="G15" s="19"/>
      <c r="H15" s="8"/>
      <c r="I15" s="20"/>
      <c r="J15" s="9"/>
      <c r="K15" s="10"/>
      <c r="L15" s="11"/>
    </row>
    <row r="16" spans="2:12" s="22" customFormat="1" ht="32.4" x14ac:dyDescent="0.3">
      <c r="B16" s="23" t="s">
        <v>34</v>
      </c>
      <c r="C16" s="23" t="s">
        <v>35</v>
      </c>
      <c r="D16" s="23" t="s">
        <v>36</v>
      </c>
      <c r="E16" s="24" t="s">
        <v>37</v>
      </c>
      <c r="F16" s="23">
        <v>6780</v>
      </c>
      <c r="G16" s="25" t="s">
        <v>38</v>
      </c>
      <c r="H16" s="26">
        <v>42809</v>
      </c>
      <c r="I16" s="27" t="s">
        <v>72</v>
      </c>
      <c r="J16" s="28">
        <v>1</v>
      </c>
      <c r="K16" s="29" t="e">
        <f>DATE(#REF!,LOOKUP(tblData[[#This Row],[Date last contacted]],{"April",4;"August",8;"December",12;"February",2;"January",1;"July",7;"June",6;"March",3;"May",5;"November",11;"October",10;"September",9}),1)</f>
        <v>#REF!</v>
      </c>
      <c r="L16" s="30">
        <f>tblData[[#This Row],[Projected Premium]]*tblData[[#This Row],[Probability of Sale]]</f>
        <v>6780</v>
      </c>
    </row>
    <row r="17" spans="2:12" ht="16.2" x14ac:dyDescent="0.3">
      <c r="B17" s="7"/>
      <c r="C17" s="7"/>
      <c r="D17" s="7"/>
      <c r="E17" s="18"/>
      <c r="F17" s="7"/>
      <c r="G17" s="19"/>
      <c r="H17" s="8"/>
      <c r="I17" s="20"/>
      <c r="J17" s="9"/>
      <c r="K17" s="10"/>
      <c r="L17" s="11"/>
    </row>
    <row r="18" spans="2:12" ht="16.2" x14ac:dyDescent="0.3">
      <c r="B18" s="7" t="s">
        <v>39</v>
      </c>
      <c r="C18" s="7" t="s">
        <v>40</v>
      </c>
      <c r="D18" s="7" t="s">
        <v>12</v>
      </c>
      <c r="E18" s="18" t="s">
        <v>41</v>
      </c>
      <c r="F18" s="7">
        <v>3445</v>
      </c>
      <c r="G18" s="19" t="s">
        <v>29</v>
      </c>
      <c r="H18" s="12">
        <v>42812</v>
      </c>
      <c r="I18" s="20" t="s">
        <v>42</v>
      </c>
      <c r="J18" s="9">
        <v>0.75</v>
      </c>
      <c r="K18" s="10" t="e">
        <f>DATE(#REF!,LOOKUP(tblData[[#This Row],[Date last contacted]],{"April",4;"August",8;"December",12;"February",2;"January",1;"July",7;"June",6;"March",3;"May",5;"November",11;"October",10;"September",9}),1)</f>
        <v>#REF!</v>
      </c>
      <c r="L18" s="11">
        <f>tblData[[#This Row],[Projected Premium]]*tblData[[#This Row],[Probability of Sale]]</f>
        <v>2583.75</v>
      </c>
    </row>
    <row r="19" spans="2:12" ht="16.2" x14ac:dyDescent="0.3">
      <c r="B19" s="7"/>
      <c r="C19" s="7"/>
      <c r="D19" s="7"/>
      <c r="E19" s="18"/>
      <c r="F19" s="7"/>
      <c r="G19" s="19"/>
      <c r="H19" s="8"/>
      <c r="I19" s="20"/>
      <c r="J19" s="9"/>
      <c r="K19" s="10"/>
      <c r="L19" s="11"/>
    </row>
    <row r="20" spans="2:12" ht="16.2" x14ac:dyDescent="0.3">
      <c r="B20" s="7" t="s">
        <v>43</v>
      </c>
      <c r="C20" s="7" t="s">
        <v>44</v>
      </c>
      <c r="D20" s="7" t="s">
        <v>12</v>
      </c>
      <c r="E20" s="18" t="s">
        <v>24</v>
      </c>
      <c r="F20" s="7">
        <v>14000</v>
      </c>
      <c r="G20" s="19" t="s">
        <v>25</v>
      </c>
      <c r="H20" s="12">
        <v>42814</v>
      </c>
      <c r="I20" s="20" t="s">
        <v>42</v>
      </c>
      <c r="J20" s="9">
        <v>0.4</v>
      </c>
      <c r="K20" s="10" t="e">
        <f>DATE(#REF!,LOOKUP(tblData[[#This Row],[Date last contacted]],{"April",4;"August",8;"December",12;"February",2;"January",1;"July",7;"June",6;"March",3;"May",5;"November",11;"October",10;"September",9}),1)</f>
        <v>#REF!</v>
      </c>
      <c r="L20" s="11">
        <f>tblData[[#This Row],[Projected Premium]]*tblData[[#This Row],[Probability of Sale]]</f>
        <v>5600</v>
      </c>
    </row>
    <row r="21" spans="2:12" ht="16.2" x14ac:dyDescent="0.3">
      <c r="B21" s="7"/>
      <c r="C21" s="7"/>
      <c r="D21" s="7"/>
      <c r="E21" s="18"/>
      <c r="F21" s="7"/>
      <c r="G21" s="19"/>
      <c r="H21" s="8"/>
      <c r="I21" s="20"/>
      <c r="J21" s="9"/>
      <c r="K21" s="10"/>
      <c r="L21" s="11"/>
    </row>
    <row r="22" spans="2:12" ht="16.2" x14ac:dyDescent="0.3">
      <c r="B22" s="7" t="s">
        <v>45</v>
      </c>
      <c r="C22" s="7" t="s">
        <v>46</v>
      </c>
      <c r="D22" s="7" t="s">
        <v>12</v>
      </c>
      <c r="E22" s="18" t="s">
        <v>47</v>
      </c>
      <c r="F22" s="7">
        <v>15000</v>
      </c>
      <c r="G22" s="19" t="s">
        <v>18</v>
      </c>
      <c r="H22" s="12">
        <v>42814</v>
      </c>
      <c r="I22" s="20" t="s">
        <v>42</v>
      </c>
      <c r="J22" s="9">
        <v>0.6</v>
      </c>
      <c r="K22" s="10" t="e">
        <f>DATE(#REF!,LOOKUP(tblData[[#This Row],[Date last contacted]],{"April",4;"August",8;"December",12;"February",2;"January",1;"July",7;"June",6;"March",3;"May",5;"November",11;"October",10;"September",9}),1)</f>
        <v>#REF!</v>
      </c>
      <c r="L22" s="11">
        <f>tblData[[#This Row],[Projected Premium]]*tblData[[#This Row],[Probability of Sale]]</f>
        <v>9000</v>
      </c>
    </row>
    <row r="23" spans="2:12" ht="16.2" x14ac:dyDescent="0.3">
      <c r="B23" s="7"/>
      <c r="C23" s="7"/>
      <c r="D23" s="7"/>
      <c r="E23" s="18"/>
      <c r="F23" s="7"/>
      <c r="G23" s="19"/>
      <c r="H23" s="8"/>
      <c r="I23" s="20"/>
      <c r="J23" s="9"/>
      <c r="K23" s="10"/>
      <c r="L23" s="11"/>
    </row>
    <row r="24" spans="2:12" ht="16.2" x14ac:dyDescent="0.3">
      <c r="B24" s="7" t="s">
        <v>48</v>
      </c>
      <c r="C24" s="7" t="s">
        <v>49</v>
      </c>
      <c r="D24" s="7" t="s">
        <v>12</v>
      </c>
      <c r="E24" s="18" t="s">
        <v>24</v>
      </c>
      <c r="F24" s="7">
        <v>8609</v>
      </c>
      <c r="G24" s="19" t="s">
        <v>50</v>
      </c>
      <c r="H24" s="12">
        <v>42813</v>
      </c>
      <c r="I24" s="20" t="s">
        <v>42</v>
      </c>
      <c r="J24" s="9">
        <v>0.8</v>
      </c>
      <c r="K24" s="10" t="e">
        <f>DATE(#REF!,LOOKUP(tblData[[#This Row],[Date last contacted]],{"April",4;"August",8;"December",12;"February",2;"January",1;"July",7;"June",6;"March",3;"May",5;"November",11;"October",10;"September",9}),1)</f>
        <v>#REF!</v>
      </c>
      <c r="L24" s="11">
        <f>tblData[[#This Row],[Projected Premium]]*tblData[[#This Row],[Probability of Sale]]</f>
        <v>6887.2000000000007</v>
      </c>
    </row>
    <row r="25" spans="2:12" ht="16.2" x14ac:dyDescent="0.3">
      <c r="B25" s="7"/>
      <c r="C25" s="7"/>
      <c r="D25" s="7"/>
      <c r="E25" s="18"/>
      <c r="F25" s="7"/>
      <c r="G25" s="19"/>
      <c r="H25" s="8"/>
      <c r="I25" s="20"/>
      <c r="J25" s="9"/>
      <c r="K25" s="10"/>
      <c r="L25" s="11"/>
    </row>
    <row r="26" spans="2:12" ht="48.6" x14ac:dyDescent="0.3">
      <c r="B26" s="7" t="s">
        <v>51</v>
      </c>
      <c r="C26" s="7" t="s">
        <v>52</v>
      </c>
      <c r="D26" s="7" t="s">
        <v>12</v>
      </c>
      <c r="E26" s="18" t="s">
        <v>53</v>
      </c>
      <c r="F26" s="7">
        <v>20000</v>
      </c>
      <c r="G26" s="19" t="s">
        <v>54</v>
      </c>
      <c r="H26" s="12">
        <v>42817</v>
      </c>
      <c r="I26" s="20" t="s">
        <v>55</v>
      </c>
      <c r="J26" s="9">
        <v>0.8</v>
      </c>
      <c r="K26" s="10" t="e">
        <f>DATE(#REF!,LOOKUP(tblData[[#This Row],[Date last contacted]],{"April",4;"August",8;"December",12;"February",2;"January",1;"July",7;"June",6;"March",3;"May",5;"November",11;"October",10;"September",9}),1)</f>
        <v>#REF!</v>
      </c>
      <c r="L26" s="11">
        <f>tblData[[#This Row],[Projected Premium]]*tblData[[#This Row],[Probability of Sale]]</f>
        <v>16000</v>
      </c>
    </row>
    <row r="27" spans="2:12" ht="16.2" x14ac:dyDescent="0.3">
      <c r="B27" s="7"/>
      <c r="C27" s="7"/>
      <c r="D27" s="7"/>
      <c r="E27" s="18"/>
      <c r="F27" s="7"/>
      <c r="G27" s="19"/>
      <c r="H27" s="8"/>
      <c r="I27" s="20"/>
      <c r="J27" s="9"/>
      <c r="K27" s="10" t="e">
        <f>DATE(#REF!,LOOKUP(tblData[[#This Row],[Date last contacted]],{"April",4;"August",8;"December",12;"February",2;"January",1;"July",7;"June",6;"March",3;"May",5;"November",11;"October",10;"September",9}),1)</f>
        <v>#REF!</v>
      </c>
      <c r="L27" s="11">
        <f>tblData[[#This Row],[Projected Premium]]*tblData[[#This Row],[Probability of Sale]]</f>
        <v>0</v>
      </c>
    </row>
    <row r="28" spans="2:12" ht="32.4" x14ac:dyDescent="0.3">
      <c r="B28" s="7" t="s">
        <v>56</v>
      </c>
      <c r="C28" s="7" t="s">
        <v>57</v>
      </c>
      <c r="D28" s="7" t="s">
        <v>36</v>
      </c>
      <c r="E28" s="18" t="s">
        <v>18</v>
      </c>
      <c r="F28" s="7" t="s">
        <v>58</v>
      </c>
      <c r="G28" s="19" t="s">
        <v>18</v>
      </c>
      <c r="H28" s="8"/>
      <c r="I28" s="20" t="s">
        <v>59</v>
      </c>
      <c r="J28" s="9"/>
      <c r="K28" s="10" t="e">
        <f>DATE(#REF!,LOOKUP(tblData[[#This Row],[Date last contacted]],{"April",4;"August",8;"December",12;"February",2;"January",1;"July",7;"June",6;"March",3;"May",5;"November",11;"October",10;"September",9}),1)</f>
        <v>#REF!</v>
      </c>
      <c r="L28" s="11" t="e">
        <f>tblData[[#This Row],[Projected Premium]]*tblData[[#This Row],[Probability of Sale]]</f>
        <v>#VALUE!</v>
      </c>
    </row>
    <row r="29" spans="2:12" ht="16.2" x14ac:dyDescent="0.3">
      <c r="B29" s="7"/>
      <c r="C29" s="7"/>
      <c r="D29" s="7"/>
      <c r="E29" s="18"/>
      <c r="F29" s="7"/>
      <c r="G29" s="19"/>
      <c r="H29" s="8"/>
      <c r="I29" s="20"/>
      <c r="J29" s="9"/>
      <c r="K29" s="10" t="e">
        <f>DATE(#REF!,LOOKUP(tblData[[#This Row],[Date last contacted]],{"April",4;"August",8;"December",12;"February",2;"January",1;"July",7;"June",6;"March",3;"May",5;"November",11;"October",10;"September",9}),1)</f>
        <v>#REF!</v>
      </c>
      <c r="L29" s="11">
        <f>tblData[[#This Row],[Projected Premium]]*tblData[[#This Row],[Probability of Sale]]</f>
        <v>0</v>
      </c>
    </row>
    <row r="30" spans="2:12" ht="16.2" x14ac:dyDescent="0.3">
      <c r="B30" s="7" t="s">
        <v>60</v>
      </c>
      <c r="C30" s="7" t="s">
        <v>61</v>
      </c>
      <c r="D30" s="7" t="s">
        <v>12</v>
      </c>
      <c r="E30" s="18" t="s">
        <v>62</v>
      </c>
      <c r="F30" s="7">
        <v>6000</v>
      </c>
      <c r="G30" s="19" t="s">
        <v>29</v>
      </c>
      <c r="H30" s="12">
        <v>42816</v>
      </c>
      <c r="I30" s="20" t="s">
        <v>42</v>
      </c>
      <c r="J30" s="9">
        <v>0.8</v>
      </c>
      <c r="K30" s="10" t="e">
        <f>DATE(#REF!,LOOKUP(tblData[[#This Row],[Date last contacted]],{"April",4;"August",8;"December",12;"February",2;"January",1;"July",7;"June",6;"March",3;"May",5;"November",11;"October",10;"September",9}),1)</f>
        <v>#REF!</v>
      </c>
      <c r="L30" s="11">
        <f>tblData[[#This Row],[Projected Premium]]*tblData[[#This Row],[Probability of Sale]]</f>
        <v>4800</v>
      </c>
    </row>
    <row r="31" spans="2:12" ht="16.2" x14ac:dyDescent="0.3">
      <c r="B31" s="7"/>
      <c r="C31" s="7"/>
      <c r="D31" s="7"/>
      <c r="E31" s="18"/>
      <c r="F31" s="7"/>
      <c r="G31" s="19"/>
      <c r="H31" s="8"/>
      <c r="I31" s="20"/>
      <c r="J31" s="9"/>
      <c r="K31" s="10" t="e">
        <f>DATE(#REF!,LOOKUP(tblData[[#This Row],[Date last contacted]],{"April",4;"August",8;"December",12;"February",2;"January",1;"July",7;"June",6;"March",3;"May",5;"November",11;"October",10;"September",9}),1)</f>
        <v>#REF!</v>
      </c>
      <c r="L31" s="11">
        <f>tblData[[#This Row],[Projected Premium]]*tblData[[#This Row],[Probability of Sale]]</f>
        <v>0</v>
      </c>
    </row>
    <row r="32" spans="2:12" ht="32.4" x14ac:dyDescent="0.3">
      <c r="B32" s="7" t="s">
        <v>63</v>
      </c>
      <c r="C32" s="7" t="s">
        <v>64</v>
      </c>
      <c r="D32" s="7" t="s">
        <v>36</v>
      </c>
      <c r="E32" s="18" t="s">
        <v>65</v>
      </c>
      <c r="F32" s="7">
        <v>1500</v>
      </c>
      <c r="G32" s="19" t="s">
        <v>66</v>
      </c>
      <c r="H32" s="12">
        <v>42809</v>
      </c>
      <c r="I32" s="20" t="s">
        <v>67</v>
      </c>
      <c r="J32" s="9">
        <v>0.25</v>
      </c>
      <c r="K32" s="10" t="e">
        <f>DATE(#REF!,LOOKUP(tblData[[#This Row],[Date last contacted]],{"April",4;"August",8;"December",12;"February",2;"January",1;"July",7;"June",6;"March",3;"May",5;"November",11;"October",10;"September",9}),1)</f>
        <v>#REF!</v>
      </c>
      <c r="L32" s="11">
        <f>tblData[[#This Row],[Projected Premium]]*tblData[[#This Row],[Probability of Sale]]</f>
        <v>375</v>
      </c>
    </row>
    <row r="33" spans="2:12" ht="16.2" x14ac:dyDescent="0.3">
      <c r="B33" s="7"/>
      <c r="C33" s="7"/>
      <c r="D33" s="7"/>
      <c r="E33" s="18"/>
      <c r="F33" s="7"/>
      <c r="G33" s="19"/>
      <c r="H33" s="8"/>
      <c r="I33" s="20"/>
      <c r="J33" s="9"/>
      <c r="K33" s="10" t="e">
        <f>DATE(#REF!,LOOKUP(tblData[[#This Row],[Date last contacted]],{"April",4;"August",8;"December",12;"February",2;"January",1;"July",7;"June",6;"March",3;"May",5;"November",11;"October",10;"September",9}),1)</f>
        <v>#REF!</v>
      </c>
      <c r="L33" s="11">
        <f>tblData[[#This Row],[Projected Premium]]*tblData[[#This Row],[Probability of Sale]]</f>
        <v>0</v>
      </c>
    </row>
    <row r="34" spans="2:12" s="22" customFormat="1" ht="16.2" x14ac:dyDescent="0.3">
      <c r="B34" s="23" t="s">
        <v>68</v>
      </c>
      <c r="C34" s="23" t="s">
        <v>69</v>
      </c>
      <c r="D34" s="23" t="s">
        <v>36</v>
      </c>
      <c r="E34" s="24" t="s">
        <v>70</v>
      </c>
      <c r="F34" s="23">
        <v>9523</v>
      </c>
      <c r="G34" s="25" t="s">
        <v>71</v>
      </c>
      <c r="H34" s="26">
        <v>42808</v>
      </c>
      <c r="I34" s="31" t="s">
        <v>72</v>
      </c>
      <c r="J34" s="28">
        <v>1</v>
      </c>
      <c r="K34" s="29" t="e">
        <f>DATE(#REF!,LOOKUP(tblData[[#This Row],[Date last contacted]],{"April",4;"August",8;"December",12;"February",2;"January",1;"July",7;"June",6;"March",3;"May",5;"November",11;"October",10;"September",9}),1)</f>
        <v>#REF!</v>
      </c>
      <c r="L34" s="30">
        <f>tblData[[#This Row],[Projected Premium]]*tblData[[#This Row],[Probability of Sale]]</f>
        <v>9523</v>
      </c>
    </row>
    <row r="35" spans="2:12" ht="16.2" x14ac:dyDescent="0.3">
      <c r="B35" s="7"/>
      <c r="C35" s="7"/>
      <c r="D35" s="7"/>
      <c r="E35" s="18"/>
      <c r="F35" s="7"/>
      <c r="G35" s="19"/>
      <c r="H35" s="8"/>
      <c r="I35" s="20"/>
      <c r="J35" s="9"/>
      <c r="K35" s="10" t="e">
        <f>DATE(#REF!,LOOKUP(tblData[[#This Row],[Date last contacted]],{"April",4;"August",8;"December",12;"February",2;"January",1;"July",7;"June",6;"March",3;"May",5;"November",11;"October",10;"September",9}),1)</f>
        <v>#REF!</v>
      </c>
      <c r="L35" s="11">
        <f>tblData[[#This Row],[Projected Premium]]*tblData[[#This Row],[Probability of Sale]]</f>
        <v>0</v>
      </c>
    </row>
    <row r="36" spans="2:12" ht="32.4" x14ac:dyDescent="0.3">
      <c r="B36" s="7" t="s">
        <v>73</v>
      </c>
      <c r="C36" s="7" t="s">
        <v>74</v>
      </c>
      <c r="D36" s="7" t="s">
        <v>12</v>
      </c>
      <c r="E36" s="18" t="s">
        <v>75</v>
      </c>
      <c r="F36" s="7">
        <v>7200</v>
      </c>
      <c r="G36" s="19" t="s">
        <v>29</v>
      </c>
      <c r="H36" s="12">
        <v>42799</v>
      </c>
      <c r="I36" s="20" t="s">
        <v>42</v>
      </c>
      <c r="J36" s="9">
        <v>0.5</v>
      </c>
      <c r="K36" s="10" t="e">
        <f>DATE(#REF!,LOOKUP(tblData[[#This Row],[Date last contacted]],{"April",4;"August",8;"December",12;"February",2;"January",1;"July",7;"June",6;"March",3;"May",5;"November",11;"October",10;"September",9}),1)</f>
        <v>#REF!</v>
      </c>
      <c r="L36" s="11">
        <f>tblData[[#This Row],[Projected Premium]]*tblData[[#This Row],[Probability of Sale]]</f>
        <v>3600</v>
      </c>
    </row>
    <row r="37" spans="2:12" ht="16.2" x14ac:dyDescent="0.3">
      <c r="B37" s="7"/>
      <c r="C37" s="7"/>
      <c r="D37" s="7"/>
      <c r="E37" s="18"/>
      <c r="F37" s="7"/>
      <c r="G37" s="19"/>
      <c r="H37" s="8"/>
      <c r="I37" s="20"/>
      <c r="J37" s="9"/>
      <c r="K37" s="10" t="e">
        <f>DATE(#REF!,LOOKUP(tblData[[#This Row],[Date last contacted]],{"April",4;"August",8;"December",12;"February",2;"January",1;"July",7;"June",6;"March",3;"May",5;"November",11;"October",10;"September",9}),1)</f>
        <v>#REF!</v>
      </c>
      <c r="L37" s="11">
        <f>tblData[[#This Row],[Projected Premium]]*tblData[[#This Row],[Probability of Sale]]</f>
        <v>0</v>
      </c>
    </row>
    <row r="38" spans="2:12" ht="48.6" x14ac:dyDescent="0.3">
      <c r="B38" s="7" t="s">
        <v>76</v>
      </c>
      <c r="C38" s="7" t="s">
        <v>77</v>
      </c>
      <c r="D38" s="7" t="s">
        <v>12</v>
      </c>
      <c r="E38" s="18" t="s">
        <v>78</v>
      </c>
      <c r="F38" s="7">
        <v>8000</v>
      </c>
      <c r="G38" s="19" t="s">
        <v>29</v>
      </c>
      <c r="H38" s="12">
        <v>42810</v>
      </c>
      <c r="I38" s="20" t="s">
        <v>79</v>
      </c>
      <c r="J38" s="9">
        <v>0.75</v>
      </c>
      <c r="K38" s="10" t="e">
        <f>DATE(#REF!,LOOKUP(tblData[[#This Row],[Date last contacted]],{"April",4;"August",8;"December",12;"February",2;"January",1;"July",7;"June",6;"March",3;"May",5;"November",11;"October",10;"September",9}),1)</f>
        <v>#REF!</v>
      </c>
      <c r="L38" s="11">
        <f>tblData[[#This Row],[Projected Premium]]*tblData[[#This Row],[Probability of Sale]]</f>
        <v>6000</v>
      </c>
    </row>
    <row r="39" spans="2:12" ht="16.2" x14ac:dyDescent="0.3">
      <c r="B39" s="7"/>
      <c r="C39" s="7"/>
      <c r="D39" s="7"/>
      <c r="E39" s="18"/>
      <c r="F39" s="7"/>
      <c r="G39" s="19"/>
      <c r="H39" s="8"/>
      <c r="I39" s="20"/>
      <c r="J39" s="9"/>
      <c r="K39" s="10" t="e">
        <f>DATE(#REF!,LOOKUP(tblData[[#This Row],[Date last contacted]],{"April",4;"August",8;"December",12;"February",2;"January",1;"July",7;"June",6;"March",3;"May",5;"November",11;"October",10;"September",9}),1)</f>
        <v>#REF!</v>
      </c>
      <c r="L39" s="11">
        <f>tblData[[#This Row],[Projected Premium]]*tblData[[#This Row],[Probability of Sale]]</f>
        <v>0</v>
      </c>
    </row>
    <row r="40" spans="2:12" ht="32.4" x14ac:dyDescent="0.3">
      <c r="B40" s="7" t="s">
        <v>10</v>
      </c>
      <c r="C40" s="7" t="s">
        <v>11</v>
      </c>
      <c r="D40" s="7" t="s">
        <v>80</v>
      </c>
      <c r="E40" s="18" t="s">
        <v>81</v>
      </c>
      <c r="F40" s="7">
        <v>9600</v>
      </c>
      <c r="G40" s="19" t="s">
        <v>82</v>
      </c>
      <c r="H40" s="12">
        <v>42818</v>
      </c>
      <c r="I40" s="20" t="s">
        <v>83</v>
      </c>
      <c r="J40" s="9">
        <v>0.4</v>
      </c>
      <c r="K40" s="10" t="e">
        <f>DATE(#REF!,LOOKUP(tblData[[#This Row],[Date last contacted]],{"April",4;"August",8;"December",12;"February",2;"January",1;"July",7;"June",6;"March",3;"May",5;"November",11;"October",10;"September",9}),1)</f>
        <v>#REF!</v>
      </c>
      <c r="L40" s="11">
        <f>tblData[[#This Row],[Projected Premium]]*tblData[[#This Row],[Probability of Sale]]</f>
        <v>3840</v>
      </c>
    </row>
    <row r="41" spans="2:12" ht="16.2" x14ac:dyDescent="0.3">
      <c r="B41" s="7"/>
      <c r="C41" s="7"/>
      <c r="D41" s="7"/>
      <c r="E41" s="18"/>
      <c r="F41" s="7"/>
      <c r="G41" s="19"/>
      <c r="H41" s="8"/>
      <c r="I41" s="20"/>
      <c r="J41" s="9"/>
      <c r="K41" s="10" t="e">
        <f>DATE(#REF!,LOOKUP(tblData[[#This Row],[Date last contacted]],{"April",4;"August",8;"December",12;"February",2;"January",1;"July",7;"June",6;"March",3;"May",5;"November",11;"October",10;"September",9}),1)</f>
        <v>#REF!</v>
      </c>
      <c r="L41" s="11">
        <f>tblData[[#This Row],[Projected Premium]]*tblData[[#This Row],[Probability of Sale]]</f>
        <v>0</v>
      </c>
    </row>
    <row r="42" spans="2:12" ht="64.8" x14ac:dyDescent="0.3">
      <c r="B42" s="7" t="s">
        <v>68</v>
      </c>
      <c r="C42" s="7" t="s">
        <v>69</v>
      </c>
      <c r="D42" s="7" t="s">
        <v>80</v>
      </c>
      <c r="E42" s="18" t="s">
        <v>84</v>
      </c>
      <c r="F42" s="7">
        <v>8000</v>
      </c>
      <c r="G42" s="19" t="s">
        <v>85</v>
      </c>
      <c r="H42" s="12">
        <v>42810</v>
      </c>
      <c r="I42" s="20" t="s">
        <v>86</v>
      </c>
      <c r="J42" s="9">
        <v>0.9</v>
      </c>
      <c r="K42" s="10" t="e">
        <f>DATE(#REF!,LOOKUP(tblData[[#This Row],[Date last contacted]],{"April",4;"August",8;"December",12;"February",2;"January",1;"July",7;"June",6;"March",3;"May",5;"November",11;"October",10;"September",9}),1)</f>
        <v>#REF!</v>
      </c>
      <c r="L42" s="11">
        <f>tblData[[#This Row],[Projected Premium]]*tblData[[#This Row],[Probability of Sale]]</f>
        <v>7200</v>
      </c>
    </row>
    <row r="43" spans="2:12" ht="16.2" x14ac:dyDescent="0.3">
      <c r="B43" s="7"/>
      <c r="C43" s="7"/>
      <c r="D43" s="7"/>
      <c r="E43" s="18"/>
      <c r="F43" s="7"/>
      <c r="G43" s="19"/>
      <c r="H43" s="8"/>
      <c r="I43" s="20"/>
      <c r="J43" s="9"/>
      <c r="K43" s="10" t="e">
        <f>DATE(#REF!,LOOKUP(tblData[[#This Row],[Date last contacted]],{"April",4;"August",8;"December",12;"February",2;"January",1;"July",7;"June",6;"March",3;"May",5;"November",11;"October",10;"September",9}),1)</f>
        <v>#REF!</v>
      </c>
      <c r="L43" s="11">
        <f>tblData[[#This Row],[Projected Premium]]*tblData[[#This Row],[Probability of Sale]]</f>
        <v>0</v>
      </c>
    </row>
    <row r="44" spans="2:12" s="22" customFormat="1" ht="16.2" x14ac:dyDescent="0.3">
      <c r="B44" s="23" t="s">
        <v>87</v>
      </c>
      <c r="C44" s="23" t="s">
        <v>88</v>
      </c>
      <c r="D44" s="23" t="s">
        <v>12</v>
      </c>
      <c r="E44" s="24" t="s">
        <v>89</v>
      </c>
      <c r="F44" s="23">
        <v>19000</v>
      </c>
      <c r="G44" s="25" t="s">
        <v>18</v>
      </c>
      <c r="H44" s="26">
        <v>42809</v>
      </c>
      <c r="I44" s="31" t="s">
        <v>90</v>
      </c>
      <c r="J44" s="28">
        <v>1</v>
      </c>
      <c r="K44" s="29" t="e">
        <f>DATE(#REF!,LOOKUP(tblData[[#This Row],[Date last contacted]],{"April",4;"August",8;"December",12;"February",2;"January",1;"July",7;"June",6;"March",3;"May",5;"November",11;"October",10;"September",9}),1)</f>
        <v>#REF!</v>
      </c>
      <c r="L44" s="30">
        <f>tblData[[#This Row],[Projected Premium]]*tblData[[#This Row],[Probability of Sale]]</f>
        <v>19000</v>
      </c>
    </row>
    <row r="45" spans="2:12" ht="16.2" x14ac:dyDescent="0.3">
      <c r="B45" s="7"/>
      <c r="C45" s="7"/>
      <c r="D45" s="7"/>
      <c r="E45" s="18"/>
      <c r="F45" s="7"/>
      <c r="G45" s="19"/>
      <c r="H45" s="8"/>
      <c r="I45" s="20"/>
      <c r="J45" s="9"/>
      <c r="K45" s="10" t="e">
        <f>DATE(#REF!,LOOKUP(tblData[[#This Row],[Date last contacted]],{"April",4;"August",8;"December",12;"February",2;"January",1;"July",7;"June",6;"March",3;"May",5;"November",11;"October",10;"September",9}),1)</f>
        <v>#REF!</v>
      </c>
      <c r="L45" s="11">
        <f>tblData[[#This Row],[Projected Premium]]*tblData[[#This Row],[Probability of Sale]]</f>
        <v>0</v>
      </c>
    </row>
    <row r="46" spans="2:12" s="22" customFormat="1" ht="32.4" x14ac:dyDescent="0.3">
      <c r="B46" s="23" t="s">
        <v>91</v>
      </c>
      <c r="C46" s="23" t="s">
        <v>92</v>
      </c>
      <c r="D46" s="23" t="s">
        <v>12</v>
      </c>
      <c r="E46" s="24" t="s">
        <v>78</v>
      </c>
      <c r="F46" s="23">
        <v>9593</v>
      </c>
      <c r="G46" s="25" t="s">
        <v>29</v>
      </c>
      <c r="H46" s="26">
        <v>42818</v>
      </c>
      <c r="I46" s="31" t="s">
        <v>72</v>
      </c>
      <c r="J46" s="28">
        <v>1</v>
      </c>
      <c r="K46" s="29" t="e">
        <f>DATE(#REF!,LOOKUP(tblData[[#This Row],[Date last contacted]],{"April",4;"August",8;"December",12;"February",2;"January",1;"July",7;"June",6;"March",3;"May",5;"November",11;"October",10;"September",9}),1)</f>
        <v>#REF!</v>
      </c>
      <c r="L46" s="30">
        <f>tblData[[#This Row],[Projected Premium]]*tblData[[#This Row],[Probability of Sale]]</f>
        <v>9593</v>
      </c>
    </row>
    <row r="47" spans="2:12" ht="16.2" x14ac:dyDescent="0.3">
      <c r="B47" s="7"/>
      <c r="C47" s="7"/>
      <c r="D47" s="7"/>
      <c r="E47" s="18"/>
      <c r="F47" s="7"/>
      <c r="G47" s="19"/>
      <c r="H47" s="8"/>
      <c r="I47" s="20"/>
      <c r="J47" s="9"/>
      <c r="K47" s="10" t="e">
        <f>DATE(#REF!,LOOKUP(tblData[[#This Row],[Date last contacted]],{"April",4;"August",8;"December",12;"February",2;"January",1;"July",7;"June",6;"March",3;"May",5;"November",11;"October",10;"September",9}),1)</f>
        <v>#REF!</v>
      </c>
      <c r="L47" s="11">
        <f>tblData[[#This Row],[Projected Premium]]*tblData[[#This Row],[Probability of Sale]]</f>
        <v>0</v>
      </c>
    </row>
    <row r="48" spans="2:12" ht="48.6" x14ac:dyDescent="0.3">
      <c r="B48" s="7" t="s">
        <v>93</v>
      </c>
      <c r="C48" s="7" t="s">
        <v>94</v>
      </c>
      <c r="D48" s="7" t="s">
        <v>80</v>
      </c>
      <c r="E48" s="18" t="s">
        <v>14</v>
      </c>
      <c r="F48" s="7">
        <v>70000</v>
      </c>
      <c r="G48" s="19" t="s">
        <v>18</v>
      </c>
      <c r="H48" s="12">
        <v>42817</v>
      </c>
      <c r="I48" s="20" t="s">
        <v>95</v>
      </c>
      <c r="J48" s="9">
        <v>0.7</v>
      </c>
      <c r="K48" s="10" t="e">
        <f>DATE(#REF!,LOOKUP(tblData[[#This Row],[Date last contacted]],{"April",4;"August",8;"December",12;"February",2;"January",1;"July",7;"June",6;"March",3;"May",5;"November",11;"October",10;"September",9}),1)</f>
        <v>#REF!</v>
      </c>
      <c r="L48" s="11">
        <f>tblData[[#This Row],[Projected Premium]]*tblData[[#This Row],[Probability of Sale]]</f>
        <v>49000</v>
      </c>
    </row>
    <row r="49" spans="2:12" ht="16.2" x14ac:dyDescent="0.3">
      <c r="B49" s="7"/>
      <c r="C49" s="7"/>
      <c r="D49" s="7"/>
      <c r="E49" s="18"/>
      <c r="F49" s="7"/>
      <c r="G49" s="19"/>
      <c r="H49" s="8"/>
      <c r="I49" s="20"/>
      <c r="J49" s="9"/>
      <c r="K49" s="10" t="e">
        <f>DATE(#REF!,LOOKUP(tblData[[#This Row],[Date last contacted]],{"April",4;"August",8;"December",12;"February",2;"January",1;"July",7;"June",6;"March",3;"May",5;"November",11;"October",10;"September",9}),1)</f>
        <v>#REF!</v>
      </c>
      <c r="L49" s="11">
        <f>tblData[[#This Row],[Projected Premium]]*tblData[[#This Row],[Probability of Sale]]</f>
        <v>0</v>
      </c>
    </row>
    <row r="50" spans="2:12" ht="32.4" x14ac:dyDescent="0.3">
      <c r="B50" s="7" t="s">
        <v>96</v>
      </c>
      <c r="C50" s="7" t="s">
        <v>97</v>
      </c>
      <c r="D50" s="7" t="s">
        <v>98</v>
      </c>
      <c r="E50" s="18" t="s">
        <v>99</v>
      </c>
      <c r="F50" s="7">
        <v>33000</v>
      </c>
      <c r="G50" s="19" t="s">
        <v>18</v>
      </c>
      <c r="H50" s="12">
        <v>42817</v>
      </c>
      <c r="I50" s="20" t="s">
        <v>100</v>
      </c>
      <c r="J50" s="9">
        <v>0.75</v>
      </c>
      <c r="K50" s="10" t="e">
        <f>DATE(#REF!,LOOKUP(tblData[[#This Row],[Date last contacted]],{"April",4;"August",8;"December",12;"February",2;"January",1;"July",7;"June",6;"March",3;"May",5;"November",11;"October",10;"September",9}),1)</f>
        <v>#REF!</v>
      </c>
      <c r="L50" s="11">
        <f>tblData[[#This Row],[Projected Premium]]*tblData[[#This Row],[Probability of Sale]]</f>
        <v>24750</v>
      </c>
    </row>
    <row r="51" spans="2:12" ht="16.2" x14ac:dyDescent="0.3">
      <c r="B51" s="7"/>
      <c r="C51" s="7"/>
      <c r="D51" s="7"/>
      <c r="E51" s="18"/>
      <c r="F51" s="7"/>
      <c r="G51" s="19"/>
      <c r="H51" s="8"/>
      <c r="I51" s="20"/>
      <c r="J51" s="9"/>
      <c r="K51" s="10" t="e">
        <f>DATE(#REF!,LOOKUP(tblData[[#This Row],[Date last contacted]],{"April",4;"August",8;"December",12;"February",2;"January",1;"July",7;"June",6;"March",3;"May",5;"November",11;"October",10;"September",9}),1)</f>
        <v>#REF!</v>
      </c>
      <c r="L51" s="11">
        <f>tblData[[#This Row],[Projected Premium]]*tblData[[#This Row],[Probability of Sale]]</f>
        <v>0</v>
      </c>
    </row>
    <row r="52" spans="2:12" ht="48.6" x14ac:dyDescent="0.3">
      <c r="B52" s="7" t="s">
        <v>101</v>
      </c>
      <c r="C52" s="7" t="s">
        <v>102</v>
      </c>
      <c r="D52" s="8" t="s">
        <v>12</v>
      </c>
      <c r="E52" s="7" t="s">
        <v>103</v>
      </c>
      <c r="F52" s="7">
        <v>7000</v>
      </c>
      <c r="G52" s="19" t="s">
        <v>29</v>
      </c>
      <c r="H52" s="12">
        <v>42818</v>
      </c>
      <c r="I52" s="20" t="s">
        <v>104</v>
      </c>
      <c r="J52" s="9">
        <v>0.65</v>
      </c>
      <c r="K52" s="10" t="e">
        <f>DATE(#REF!,LOOKUP(tblData[[#This Row],[Date last contacted]],{"April",4;"August",8;"December",12;"February",2;"January",1;"July",7;"June",6;"March",3;"May",5;"November",11;"October",10;"September",9}),1)</f>
        <v>#REF!</v>
      </c>
      <c r="L52" s="11">
        <f>tblData[[#This Row],[Projected Premium]]*tblData[[#This Row],[Probability of Sale]]</f>
        <v>4550</v>
      </c>
    </row>
    <row r="53" spans="2:12" ht="16.2" x14ac:dyDescent="0.3">
      <c r="B53" s="7"/>
      <c r="C53" s="7"/>
      <c r="D53" s="7"/>
      <c r="E53" s="18"/>
      <c r="F53" s="7"/>
      <c r="G53" s="19"/>
      <c r="H53" s="8"/>
      <c r="I53" s="20"/>
      <c r="J53" s="9"/>
      <c r="K53" s="10" t="e">
        <f>DATE(#REF!,LOOKUP(tblData[[#This Row],[Date last contacted]],{"April",4;"August",8;"December",12;"February",2;"January",1;"July",7;"June",6;"March",3;"May",5;"November",11;"October",10;"September",9}),1)</f>
        <v>#REF!</v>
      </c>
      <c r="L53" s="11">
        <f>tblData[[#This Row],[Projected Premium]]*tblData[[#This Row],[Probability of Sale]]</f>
        <v>0</v>
      </c>
    </row>
    <row r="54" spans="2:12" ht="32.4" x14ac:dyDescent="0.3">
      <c r="B54" s="7" t="s">
        <v>105</v>
      </c>
      <c r="C54" s="7" t="s">
        <v>106</v>
      </c>
      <c r="D54" s="7" t="s">
        <v>12</v>
      </c>
      <c r="E54" s="18" t="s">
        <v>103</v>
      </c>
      <c r="F54" s="7">
        <v>7500</v>
      </c>
      <c r="G54" s="19" t="s">
        <v>29</v>
      </c>
      <c r="H54" s="12">
        <v>42802</v>
      </c>
      <c r="I54" s="20" t="s">
        <v>107</v>
      </c>
      <c r="J54" s="9">
        <v>0.35</v>
      </c>
      <c r="K54" s="10" t="e">
        <f>DATE(#REF!,LOOKUP(tblData[[#This Row],[Date last contacted]],{"April",4;"August",8;"December",12;"February",2;"January",1;"July",7;"June",6;"March",3;"May",5;"November",11;"October",10;"September",9}),1)</f>
        <v>#REF!</v>
      </c>
      <c r="L54" s="11">
        <f>tblData[[#This Row],[Projected Premium]]*tblData[[#This Row],[Probability of Sale]]</f>
        <v>2625</v>
      </c>
    </row>
    <row r="55" spans="2:12" ht="16.2" x14ac:dyDescent="0.3">
      <c r="B55" s="7"/>
      <c r="C55" s="7"/>
      <c r="D55" s="7"/>
      <c r="E55" s="18"/>
      <c r="F55" s="7"/>
      <c r="G55" s="19"/>
      <c r="H55" s="8"/>
      <c r="I55" s="20"/>
      <c r="J55" s="9"/>
      <c r="K55" s="10" t="e">
        <f>DATE(#REF!,LOOKUP(tblData[[#This Row],[Date last contacted]],{"April",4;"August",8;"December",12;"February",2;"January",1;"July",7;"June",6;"March",3;"May",5;"November",11;"October",10;"September",9}),1)</f>
        <v>#REF!</v>
      </c>
      <c r="L55" s="11">
        <f>tblData[[#This Row],[Projected Premium]]*tblData[[#This Row],[Probability of Sale]]</f>
        <v>0</v>
      </c>
    </row>
    <row r="56" spans="2:12" s="22" customFormat="1" ht="16.2" x14ac:dyDescent="0.3">
      <c r="B56" s="23" t="s">
        <v>108</v>
      </c>
      <c r="C56" s="23" t="s">
        <v>109</v>
      </c>
      <c r="D56" s="23" t="s">
        <v>98</v>
      </c>
      <c r="E56" s="24" t="s">
        <v>110</v>
      </c>
      <c r="F56" s="23">
        <v>750</v>
      </c>
      <c r="G56" s="25" t="s">
        <v>50</v>
      </c>
      <c r="H56" s="26">
        <v>42814</v>
      </c>
      <c r="I56" s="31" t="s">
        <v>90</v>
      </c>
      <c r="J56" s="28">
        <v>1</v>
      </c>
      <c r="K56" s="29" t="e">
        <f>DATE(#REF!,LOOKUP(tblData[[#This Row],[Date last contacted]],{"April",4;"August",8;"December",12;"February",2;"January",1;"July",7;"June",6;"March",3;"May",5;"November",11;"October",10;"September",9}),1)</f>
        <v>#REF!</v>
      </c>
      <c r="L56" s="30">
        <f>tblData[[#This Row],[Projected Premium]]*tblData[[#This Row],[Probability of Sale]]</f>
        <v>750</v>
      </c>
    </row>
    <row r="57" spans="2:12" ht="16.2" x14ac:dyDescent="0.3">
      <c r="B57" s="7"/>
      <c r="C57" s="7"/>
      <c r="D57" s="7"/>
      <c r="E57" s="18"/>
      <c r="F57" s="7"/>
      <c r="G57" s="19"/>
      <c r="H57" s="8"/>
      <c r="I57" s="20"/>
      <c r="J57" s="9"/>
      <c r="K57" s="10" t="e">
        <f>DATE(#REF!,LOOKUP(tblData[[#This Row],[Date last contacted]],{"April",4;"August",8;"December",12;"February",2;"January",1;"July",7;"June",6;"March",3;"May",5;"November",11;"October",10;"September",9}),1)</f>
        <v>#REF!</v>
      </c>
      <c r="L57" s="11">
        <f>tblData[[#This Row],[Projected Premium]]*tblData[[#This Row],[Probability of Sale]]</f>
        <v>0</v>
      </c>
    </row>
    <row r="58" spans="2:12" s="40" customFormat="1" ht="32.4" x14ac:dyDescent="0.3">
      <c r="B58" s="32" t="s">
        <v>111</v>
      </c>
      <c r="C58" s="32" t="s">
        <v>112</v>
      </c>
      <c r="D58" s="32" t="s">
        <v>12</v>
      </c>
      <c r="E58" s="33" t="s">
        <v>113</v>
      </c>
      <c r="F58" s="32">
        <v>3500</v>
      </c>
      <c r="G58" s="34" t="s">
        <v>29</v>
      </c>
      <c r="H58" s="35">
        <v>42824</v>
      </c>
      <c r="I58" s="36" t="s">
        <v>127</v>
      </c>
      <c r="J58" s="37">
        <v>0</v>
      </c>
      <c r="K58" s="38"/>
      <c r="L58" s="39"/>
    </row>
    <row r="59" spans="2:12" ht="16.2" x14ac:dyDescent="0.3">
      <c r="B59" s="7"/>
      <c r="C59" s="7"/>
      <c r="D59" s="7"/>
      <c r="E59" s="18"/>
      <c r="F59" s="7"/>
      <c r="G59" s="19"/>
      <c r="H59" s="8"/>
      <c r="I59" s="20"/>
      <c r="J59" s="9"/>
      <c r="K59" s="10" t="e">
        <f>DATE(#REF!,LOOKUP(tblData[[#This Row],[Date last contacted]],{"April",4;"August",8;"December",12;"February",2;"January",1;"July",7;"June",6;"March",3;"May",5;"November",11;"October",10;"September",9}),1)</f>
        <v>#REF!</v>
      </c>
      <c r="L59" s="11">
        <f>tblData[[#This Row],[Projected Premium]]*tblData[[#This Row],[Probability of Sale]]</f>
        <v>0</v>
      </c>
    </row>
    <row r="60" spans="2:12" s="49" customFormat="1" ht="16.2" x14ac:dyDescent="0.3">
      <c r="B60" s="41" t="s">
        <v>114</v>
      </c>
      <c r="C60" s="41" t="s">
        <v>115</v>
      </c>
      <c r="D60" s="41" t="s">
        <v>12</v>
      </c>
      <c r="E60" s="42" t="s">
        <v>116</v>
      </c>
      <c r="F60" s="41">
        <v>635</v>
      </c>
      <c r="G60" s="43" t="s">
        <v>117</v>
      </c>
      <c r="H60" s="44">
        <v>42818</v>
      </c>
      <c r="I60" s="45" t="s">
        <v>118</v>
      </c>
      <c r="J60" s="46">
        <v>1</v>
      </c>
      <c r="K60" s="47" t="e">
        <f>DATE(#REF!,LOOKUP(tblData[[#This Row],[Date last contacted]],{"April",4;"August",8;"December",12;"February",2;"January",1;"July",7;"June",6;"March",3;"May",5;"November",11;"October",10;"September",9}),1)</f>
        <v>#REF!</v>
      </c>
      <c r="L60" s="48">
        <f>tblData[[#This Row],[Projected Premium]]*tblData[[#This Row],[Probability of Sale]]</f>
        <v>635</v>
      </c>
    </row>
    <row r="61" spans="2:12" ht="16.2" x14ac:dyDescent="0.3">
      <c r="B61" s="7"/>
      <c r="C61" s="7"/>
      <c r="D61" s="7"/>
      <c r="E61" s="18"/>
      <c r="F61" s="7"/>
      <c r="G61" s="19"/>
      <c r="H61" s="8"/>
      <c r="I61" s="20"/>
      <c r="J61" s="9"/>
      <c r="K61" s="10" t="e">
        <f>DATE(#REF!,LOOKUP(tblData[[#This Row],[Date last contacted]],{"April",4;"August",8;"December",12;"February",2;"January",1;"July",7;"June",6;"March",3;"May",5;"November",11;"October",10;"September",9}),1)</f>
        <v>#REF!</v>
      </c>
      <c r="L61" s="11">
        <f>tblData[[#This Row],[Projected Premium]]*tblData[[#This Row],[Probability of Sale]]</f>
        <v>0</v>
      </c>
    </row>
    <row r="62" spans="2:12" ht="48.6" x14ac:dyDescent="0.3">
      <c r="B62" s="7" t="s">
        <v>119</v>
      </c>
      <c r="C62" s="7" t="s">
        <v>120</v>
      </c>
      <c r="D62" s="7" t="s">
        <v>12</v>
      </c>
      <c r="E62" s="18" t="s">
        <v>121</v>
      </c>
      <c r="F62" s="7">
        <v>17800</v>
      </c>
      <c r="G62" s="19" t="s">
        <v>18</v>
      </c>
      <c r="H62" s="12">
        <v>42822</v>
      </c>
      <c r="I62" s="20" t="s">
        <v>122</v>
      </c>
      <c r="J62" s="9">
        <v>0.7</v>
      </c>
      <c r="K62" s="10" t="e">
        <f>DATE(#REF!,LOOKUP(tblData[[#This Row],[Date last contacted]],{"April",4;"August",8;"December",12;"February",2;"January",1;"July",7;"June",6;"March",3;"May",5;"November",11;"October",10;"September",9}),1)</f>
        <v>#REF!</v>
      </c>
      <c r="L62" s="11">
        <f>tblData[[#This Row],[Projected Premium]]*tblData[[#This Row],[Probability of Sale]]</f>
        <v>12460</v>
      </c>
    </row>
    <row r="63" spans="2:12" ht="16.2" x14ac:dyDescent="0.3">
      <c r="B63" s="7"/>
      <c r="C63" s="7"/>
      <c r="D63" s="7"/>
      <c r="E63" s="18"/>
      <c r="F63" s="7"/>
      <c r="G63" s="19"/>
      <c r="H63" s="8"/>
      <c r="I63" s="20"/>
      <c r="J63" s="9"/>
      <c r="K63" s="10" t="e">
        <f>DATE(#REF!,LOOKUP(tblData[[#This Row],[Date last contacted]],{"April",4;"August",8;"December",12;"February",2;"January",1;"July",7;"June",6;"March",3;"May",5;"November",11;"October",10;"September",9}),1)</f>
        <v>#REF!</v>
      </c>
      <c r="L63" s="11">
        <f>tblData[[#This Row],[Projected Premium]]*tblData[[#This Row],[Probability of Sale]]</f>
        <v>0</v>
      </c>
    </row>
    <row r="64" spans="2:12" ht="16.2" x14ac:dyDescent="0.3">
      <c r="B64" s="7" t="s">
        <v>123</v>
      </c>
      <c r="C64" s="7" t="s">
        <v>124</v>
      </c>
      <c r="D64" s="7" t="s">
        <v>80</v>
      </c>
      <c r="E64" s="18" t="s">
        <v>125</v>
      </c>
      <c r="F64" s="7">
        <v>5000</v>
      </c>
      <c r="G64" s="19" t="s">
        <v>126</v>
      </c>
      <c r="H64" s="8"/>
      <c r="I64" s="20"/>
      <c r="J64" s="9"/>
      <c r="K64" s="10" t="e">
        <f>DATE(#REF!,LOOKUP(tblData[[#This Row],[Date last contacted]],{"April",4;"August",8;"December",12;"February",2;"January",1;"July",7;"June",6;"March",3;"May",5;"November",11;"October",10;"September",9}),1)</f>
        <v>#REF!</v>
      </c>
      <c r="L64" s="11">
        <f>tblData[[#This Row],[Projected Premium]]*tblData[[#This Row],[Probability of Sale]]</f>
        <v>0</v>
      </c>
    </row>
    <row r="65" spans="2:12" ht="16.2" x14ac:dyDescent="0.3">
      <c r="B65" s="7"/>
      <c r="C65" s="7"/>
      <c r="D65" s="7"/>
      <c r="E65" s="18"/>
      <c r="F65" s="7"/>
      <c r="G65" s="19"/>
      <c r="H65" s="8"/>
      <c r="I65" s="20"/>
      <c r="J65" s="9"/>
      <c r="K65" s="10" t="e">
        <f>DATE(#REF!,LOOKUP(tblData[[#This Row],[Date last contacted]],{"April",4;"August",8;"December",12;"February",2;"January",1;"July",7;"June",6;"March",3;"May",5;"November",11;"October",10;"September",9}),1)</f>
        <v>#REF!</v>
      </c>
      <c r="L65" s="11">
        <f>tblData[[#This Row],[Projected Premium]]*tblData[[#This Row],[Probability of Sale]]</f>
        <v>0</v>
      </c>
    </row>
    <row r="66" spans="2:12" ht="16.2" x14ac:dyDescent="0.3">
      <c r="B66" s="8" t="s">
        <v>2</v>
      </c>
      <c r="C66" s="8"/>
      <c r="D66" s="8"/>
      <c r="E66" s="7"/>
      <c r="F66" s="7">
        <f>SUBTOTAL(109,tblData[Projected Premium])</f>
        <v>363918</v>
      </c>
      <c r="G66" s="20"/>
      <c r="H66" s="8"/>
      <c r="I66" s="20"/>
      <c r="J66" s="8"/>
      <c r="K66" s="12"/>
      <c r="L66" s="12"/>
    </row>
    <row r="67" spans="2:12" ht="16.2" x14ac:dyDescent="0.3">
      <c r="B67" s="8"/>
      <c r="C67" s="8"/>
      <c r="D67" s="8"/>
      <c r="E67" s="8"/>
      <c r="F67" s="8"/>
      <c r="G67" s="20"/>
      <c r="H67" s="8"/>
      <c r="I67" s="20"/>
      <c r="J67" s="8"/>
      <c r="K67" s="8"/>
      <c r="L67" s="8"/>
    </row>
    <row r="69" spans="2:12" ht="36" x14ac:dyDescent="0.3">
      <c r="G69" s="13" t="s">
        <v>128</v>
      </c>
      <c r="H69" t="s">
        <v>129</v>
      </c>
    </row>
  </sheetData>
  <printOptions horizontalCentered="1"/>
  <pageMargins left="0.4" right="0.4" top="0.4" bottom="0.4" header="0.3" footer="0.3"/>
  <pageSetup scale="9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6E92E-6FCD-417D-A9DF-B2B249004758}">
  <sheetPr>
    <tabColor theme="4"/>
    <pageSetUpPr autoPageBreaks="0" fitToPage="1"/>
  </sheetPr>
  <dimension ref="B1:L40"/>
  <sheetViews>
    <sheetView showGridLines="0" workbookViewId="0">
      <selection activeCell="A20" sqref="A20:XFD21"/>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2.85546875" style="101" customWidth="1"/>
    <col min="6" max="6" width="20.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s="49" customFormat="1" ht="16.2" x14ac:dyDescent="0.3">
      <c r="B9" s="42"/>
      <c r="C9" s="42"/>
      <c r="D9" s="42"/>
      <c r="E9" s="42"/>
      <c r="F9" s="42"/>
      <c r="G9" s="43"/>
      <c r="H9" s="231"/>
      <c r="I9" s="232"/>
      <c r="J9" s="233"/>
      <c r="K9" s="221"/>
      <c r="L9" s="234"/>
    </row>
    <row r="10" spans="2:12" ht="16.2" x14ac:dyDescent="0.3">
      <c r="B10" s="18" t="s">
        <v>1054</v>
      </c>
      <c r="C10" s="18" t="s">
        <v>1055</v>
      </c>
      <c r="D10" s="18" t="s">
        <v>250</v>
      </c>
      <c r="E10" s="18" t="s">
        <v>20</v>
      </c>
      <c r="F10" s="18">
        <v>4000</v>
      </c>
      <c r="G10" s="19" t="s">
        <v>1056</v>
      </c>
      <c r="H10" s="196"/>
      <c r="I10" s="196"/>
      <c r="J10" s="197"/>
      <c r="K10" s="225" t="e">
        <f>DATE(#REF!,LOOKUP(tblData24567891011121314151617181920212223242526272829303132[[#This Row],[Date last contacted]],{"April",4;"August",8;"December",12;"February",2;"January",1;"July",7;"June",6;"March",3;"May",5;"November",11;"October",10;"September",9}),1)</f>
        <v>#REF!</v>
      </c>
      <c r="L10" s="199">
        <f>tblData24567891011121314151617181920212223242526272829303132[[#This Row],[Projected Premium]]*tblData24567891011121314151617181920212223242526272829303132[[#This Row],[Email]]</f>
        <v>0</v>
      </c>
    </row>
    <row r="11" spans="2:12" s="49" customFormat="1" ht="16.2" x14ac:dyDescent="0.3">
      <c r="B11" s="166"/>
      <c r="C11" s="166"/>
      <c r="D11" s="166"/>
      <c r="E11" s="166"/>
      <c r="F11" s="166"/>
      <c r="G11" s="167"/>
      <c r="H11" s="196"/>
      <c r="I11" s="196"/>
      <c r="J11" s="197"/>
      <c r="K11" s="198" t="e">
        <f>DATE(#REF!,LOOKUP(tblData24567891011121314151617181920212223242526272829303132[[#This Row],[Date last contacted]],{"April",4;"August",8;"December",12;"February",2;"January",1;"July",7;"June",6;"March",3;"May",5;"November",11;"October",10;"September",9}),1)</f>
        <v>#REF!</v>
      </c>
      <c r="L11" s="199">
        <f>tblData24567891011121314151617181920212223242526272829303132[[#This Row],[Projected Premium]]*tblData24567891011121314151617181920212223242526272829303132[[#This Row],[Email]]</f>
        <v>0</v>
      </c>
    </row>
    <row r="12" spans="2:12" s="49" customFormat="1" ht="16.2" x14ac:dyDescent="0.3">
      <c r="B12" s="42" t="s">
        <v>914</v>
      </c>
      <c r="C12" s="42" t="s">
        <v>250</v>
      </c>
      <c r="D12" s="42" t="s">
        <v>250</v>
      </c>
      <c r="E12" s="42" t="s">
        <v>845</v>
      </c>
      <c r="F12" s="42">
        <v>54687</v>
      </c>
      <c r="G12" s="43"/>
      <c r="H12" s="70">
        <v>43761</v>
      </c>
      <c r="I12" s="71" t="s">
        <v>434</v>
      </c>
      <c r="J12" s="72"/>
      <c r="K12" s="171" t="e">
        <f>DATE(#REF!,LOOKUP(tblData24567891011121314151617181920212223242526272829303132[[#This Row],[Date last contacted]],{"April",4;"August",8;"December",12;"February",2;"January",1;"July",7;"June",6;"March",3;"May",5;"November",11;"October",10;"September",9}),1)</f>
        <v>#REF!</v>
      </c>
      <c r="L12" s="188">
        <f>tblData24567891011121314151617181920212223242526272829303132[[#This Row],[Projected Premium]]*tblData24567891011121314151617181920212223242526272829303132[[#This Row],[Email]]</f>
        <v>0</v>
      </c>
    </row>
    <row r="13" spans="2:12" s="49" customFormat="1" ht="16.2" x14ac:dyDescent="0.3">
      <c r="B13" s="166"/>
      <c r="C13" s="166"/>
      <c r="D13" s="166"/>
      <c r="E13" s="166"/>
      <c r="F13" s="166"/>
      <c r="G13" s="167"/>
      <c r="H13" s="196"/>
      <c r="I13" s="196"/>
      <c r="J13" s="197"/>
      <c r="K13" s="198" t="e">
        <f>DATE(#REF!,LOOKUP(tblData24567891011121314151617181920212223242526272829303132[[#This Row],[Date last contacted]],{"April",4;"August",8;"December",12;"February",2;"January",1;"July",7;"June",6;"March",3;"May",5;"November",11;"October",10;"September",9}),1)</f>
        <v>#REF!</v>
      </c>
      <c r="L13" s="199">
        <f>tblData24567891011121314151617181920212223242526272829303132[[#This Row],[Projected Premium]]*tblData24567891011121314151617181920212223242526272829303132[[#This Row],[Email]]</f>
        <v>0</v>
      </c>
    </row>
    <row r="14" spans="2:12" s="49" customFormat="1" ht="16.2" x14ac:dyDescent="0.3">
      <c r="B14" s="166"/>
      <c r="C14" s="166"/>
      <c r="D14" s="166"/>
      <c r="E14" s="166"/>
      <c r="F14" s="166"/>
      <c r="G14" s="167"/>
      <c r="H14" s="20"/>
      <c r="I14" s="20"/>
      <c r="J14" s="53"/>
      <c r="K14" s="176" t="e">
        <f>DATE(#REF!,LOOKUP(tblData24567891011121314151617181920212223242526272829303132[[#This Row],[Date last contacted]],{"April",4;"August",8;"December",12;"February",2;"January",1;"July",7;"June",6;"March",3;"May",5;"November",11;"October",10;"September",9}),1)</f>
        <v>#REF!</v>
      </c>
      <c r="L14" s="170">
        <f>tblData24567891011121314151617181920212223242526272829303132[[#This Row],[Projected Premium]]*tblData24567891011121314151617181920212223242526272829303132[[#This Row],[Email]]</f>
        <v>0</v>
      </c>
    </row>
    <row r="15" spans="2:12" s="49" customFormat="1" ht="32.4" x14ac:dyDescent="0.3">
      <c r="B15" s="166" t="s">
        <v>988</v>
      </c>
      <c r="C15" s="166" t="s">
        <v>989</v>
      </c>
      <c r="D15" s="166" t="s">
        <v>80</v>
      </c>
      <c r="E15" s="166" t="s">
        <v>20</v>
      </c>
      <c r="F15" s="166">
        <v>10000</v>
      </c>
      <c r="G15" s="167"/>
      <c r="H15" s="224">
        <v>43613</v>
      </c>
      <c r="I15" s="196" t="s">
        <v>344</v>
      </c>
      <c r="J15" s="197"/>
      <c r="K15" s="198" t="e">
        <f>DATE(#REF!,LOOKUP(tblData24567891011121314151617181920212223242526272829303132[[#This Row],[Date last contacted]],{"April",4;"August",8;"December",12;"February",2;"January",1;"July",7;"June",6;"March",3;"May",5;"November",11;"October",10;"September",9}),1)</f>
        <v>#REF!</v>
      </c>
      <c r="L15" s="199">
        <f>tblData24567891011121314151617181920212223242526272829303132[[#This Row],[Projected Premium]]*tblData24567891011121314151617181920212223242526272829303132[[#This Row],[Email]]</f>
        <v>0</v>
      </c>
    </row>
    <row r="16" spans="2:12" s="49" customFormat="1" ht="16.2" x14ac:dyDescent="0.3">
      <c r="B16" s="166"/>
      <c r="C16" s="166"/>
      <c r="D16" s="166"/>
      <c r="E16" s="166"/>
      <c r="F16" s="166"/>
      <c r="G16" s="167"/>
      <c r="H16" s="196"/>
      <c r="I16" s="196"/>
      <c r="J16" s="197"/>
      <c r="K16" s="198" t="e">
        <f>DATE(#REF!,LOOKUP(tblData24567891011121314151617181920212223242526272829303132[[#This Row],[Date last contacted]],{"April",4;"August",8;"December",12;"February",2;"January",1;"July",7;"June",6;"March",3;"May",5;"November",11;"October",10;"September",9}),1)</f>
        <v>#REF!</v>
      </c>
      <c r="L16" s="199">
        <f>tblData24567891011121314151617181920212223242526272829303132[[#This Row],[Projected Premium]]*tblData24567891011121314151617181920212223242526272829303132[[#This Row],[Email]]</f>
        <v>0</v>
      </c>
    </row>
    <row r="17" spans="2:12" s="49" customFormat="1" ht="16.2" x14ac:dyDescent="0.3">
      <c r="B17" s="166"/>
      <c r="C17" s="166"/>
      <c r="D17" s="166"/>
      <c r="E17" s="166"/>
      <c r="F17" s="166"/>
      <c r="G17" s="167"/>
      <c r="H17" s="196"/>
      <c r="I17" s="196"/>
      <c r="J17" s="197"/>
      <c r="K17" s="198" t="e">
        <f>DATE(#REF!,LOOKUP(tblData24567891011121314151617181920212223242526272829303132[[#This Row],[Date last contacted]],{"April",4;"August",8;"December",12;"February",2;"January",1;"July",7;"June",6;"March",3;"May",5;"November",11;"October",10;"September",9}),1)</f>
        <v>#REF!</v>
      </c>
      <c r="L17" s="199">
        <f>tblData24567891011121314151617181920212223242526272829303132[[#This Row],[Projected Premium]]*tblData24567891011121314151617181920212223242526272829303132[[#This Row],[Email]]</f>
        <v>0</v>
      </c>
    </row>
    <row r="18" spans="2:12" s="49" customFormat="1" ht="16.2" x14ac:dyDescent="0.3">
      <c r="B18" s="166" t="s">
        <v>1034</v>
      </c>
      <c r="C18" s="166" t="s">
        <v>1035</v>
      </c>
      <c r="D18" s="166" t="s">
        <v>80</v>
      </c>
      <c r="E18" s="166" t="s">
        <v>557</v>
      </c>
      <c r="F18" s="166">
        <v>5000</v>
      </c>
      <c r="G18" s="167"/>
      <c r="H18" s="224">
        <v>43696</v>
      </c>
      <c r="I18" s="196" t="s">
        <v>1043</v>
      </c>
      <c r="J18" s="197"/>
      <c r="K18" s="198" t="e">
        <f>DATE(#REF!,LOOKUP(tblData24567891011121314151617181920212223242526272829303132[[#This Row],[Date last contacted]],{"April",4;"August",8;"December",12;"February",2;"January",1;"July",7;"June",6;"March",3;"May",5;"November",11;"October",10;"September",9}),1)</f>
        <v>#REF!</v>
      </c>
      <c r="L18" s="199">
        <f>tblData24567891011121314151617181920212223242526272829303132[[#This Row],[Projected Premium]]*tblData24567891011121314151617181920212223242526272829303132[[#This Row],[Email]]</f>
        <v>0</v>
      </c>
    </row>
    <row r="19" spans="2:12" s="49" customFormat="1" ht="16.2" x14ac:dyDescent="0.3">
      <c r="B19" s="166"/>
      <c r="C19" s="166"/>
      <c r="D19" s="166"/>
      <c r="E19" s="166"/>
      <c r="F19" s="166"/>
      <c r="G19" s="167"/>
      <c r="H19" s="196"/>
      <c r="I19" s="196"/>
      <c r="J19" s="197"/>
      <c r="K19" s="198" t="e">
        <f>DATE(#REF!,LOOKUP(tblData24567891011121314151617181920212223242526272829303132[[#This Row],[Date last contacted]],{"April",4;"August",8;"December",12;"February",2;"January",1;"July",7;"June",6;"March",3;"May",5;"November",11;"October",10;"September",9}),1)</f>
        <v>#REF!</v>
      </c>
      <c r="L19" s="199">
        <f>tblData24567891011121314151617181920212223242526272829303132[[#This Row],[Projected Premium]]*tblData24567891011121314151617181920212223242526272829303132[[#This Row],[Email]]</f>
        <v>0</v>
      </c>
    </row>
    <row r="20" spans="2:12" s="49" customFormat="1" ht="16.2" x14ac:dyDescent="0.3">
      <c r="B20" s="166"/>
      <c r="C20" s="166"/>
      <c r="D20" s="166"/>
      <c r="E20" s="166"/>
      <c r="F20" s="166"/>
      <c r="G20" s="167"/>
      <c r="H20" s="196"/>
      <c r="I20" s="196"/>
      <c r="J20" s="197"/>
      <c r="K20" s="198" t="e">
        <f>DATE(#REF!,LOOKUP(tblData24567891011121314151617181920212223242526272829303132[[#This Row],[Date last contacted]],{"April",4;"August",8;"December",12;"February",2;"January",1;"July",7;"June",6;"March",3;"May",5;"November",11;"October",10;"September",9}),1)</f>
        <v>#REF!</v>
      </c>
      <c r="L20" s="199">
        <f>tblData24567891011121314151617181920212223242526272829303132[[#This Row],[Projected Premium]]*tblData24567891011121314151617181920212223242526272829303132[[#This Row],[Email]]</f>
        <v>0</v>
      </c>
    </row>
    <row r="21" spans="2:12" s="49" customFormat="1" ht="32.4" x14ac:dyDescent="0.3">
      <c r="B21" s="166" t="s">
        <v>1046</v>
      </c>
      <c r="C21" s="166" t="s">
        <v>1047</v>
      </c>
      <c r="D21" s="166" t="s">
        <v>871</v>
      </c>
      <c r="E21" s="166" t="s">
        <v>1048</v>
      </c>
      <c r="F21" s="166">
        <v>75000</v>
      </c>
      <c r="G21" s="167"/>
      <c r="H21" s="224">
        <v>43700</v>
      </c>
      <c r="I21" s="196" t="s">
        <v>1049</v>
      </c>
      <c r="J21" s="208"/>
      <c r="K21" s="198"/>
      <c r="L21" s="199"/>
    </row>
    <row r="22" spans="2:12" s="49" customFormat="1" ht="16.2" x14ac:dyDescent="0.3">
      <c r="B22" s="166"/>
      <c r="C22" s="166"/>
      <c r="D22" s="166"/>
      <c r="E22" s="166"/>
      <c r="F22" s="166"/>
      <c r="G22" s="167"/>
      <c r="H22" s="196"/>
      <c r="I22" s="196"/>
      <c r="J22" s="197"/>
      <c r="K22" s="198"/>
      <c r="L22" s="199"/>
    </row>
    <row r="23" spans="2:12" s="49" customFormat="1" ht="16.2" x14ac:dyDescent="0.3">
      <c r="B23" s="166"/>
      <c r="C23" s="166"/>
      <c r="D23" s="166"/>
      <c r="E23" s="166"/>
      <c r="F23" s="166"/>
      <c r="G23" s="167"/>
      <c r="H23" s="196"/>
      <c r="I23" s="196"/>
      <c r="J23" s="235"/>
      <c r="K23" s="198" t="e">
        <f>DATE(#REF!,LOOKUP(tblData24567891011121314151617181920212223242526272829303132[[#This Row],[Date last contacted]],{"April",4;"August",8;"December",12;"February",2;"January",1;"July",7;"June",6;"March",3;"May",5;"November",11;"October",10;"September",9}),1)</f>
        <v>#REF!</v>
      </c>
      <c r="L23" s="199">
        <f>tblData24567891011121314151617181920212223242526272829303132[[#This Row],[Projected Premium]]*tblData24567891011121314151617181920212223242526272829303132[[#This Row],[Email]]</f>
        <v>0</v>
      </c>
    </row>
    <row r="24" spans="2:12" s="49" customFormat="1" ht="16.2" x14ac:dyDescent="0.3">
      <c r="B24" s="42" t="s">
        <v>1061</v>
      </c>
      <c r="C24" s="42" t="s">
        <v>507</v>
      </c>
      <c r="D24" s="42" t="s">
        <v>80</v>
      </c>
      <c r="E24" s="42" t="s">
        <v>1051</v>
      </c>
      <c r="F24" s="42">
        <v>14389</v>
      </c>
      <c r="G24" s="43"/>
      <c r="H24" s="231">
        <v>43749</v>
      </c>
      <c r="I24" s="232" t="s">
        <v>196</v>
      </c>
      <c r="J24" s="239"/>
      <c r="K24" s="221" t="e">
        <f>DATE(#REF!,LOOKUP(tblData24567891011121314151617181920212223242526272829303132[[#This Row],[Date last contacted]],{"April",4;"August",8;"December",12;"February",2;"January",1;"July",7;"June",6;"March",3;"May",5;"November",11;"October",10;"September",9}),1)</f>
        <v>#REF!</v>
      </c>
      <c r="L24" s="234">
        <f>tblData24567891011121314151617181920212223242526272829303132[[#This Row],[Projected Premium]]*tblData24567891011121314151617181920212223242526272829303132[[#This Row],[Email]]</f>
        <v>0</v>
      </c>
    </row>
    <row r="25" spans="2:12" s="49" customFormat="1" ht="16.2" x14ac:dyDescent="0.3">
      <c r="B25" s="166"/>
      <c r="C25" s="166"/>
      <c r="D25" s="166"/>
      <c r="E25" s="166"/>
      <c r="F25" s="166"/>
      <c r="G25" s="167"/>
      <c r="H25" s="196"/>
      <c r="I25" s="196"/>
      <c r="J25" s="235"/>
      <c r="K25" s="198" t="e">
        <f>DATE(#REF!,LOOKUP(tblData24567891011121314151617181920212223242526272829303132[[#This Row],[Date last contacted]],{"April",4;"August",8;"December",12;"February",2;"January",1;"July",7;"June",6;"March",3;"May",5;"November",11;"October",10;"September",9}),1)</f>
        <v>#REF!</v>
      </c>
      <c r="L25" s="199">
        <f>tblData24567891011121314151617181920212223242526272829303132[[#This Row],[Projected Premium]]*tblData24567891011121314151617181920212223242526272829303132[[#This Row],[Email]]</f>
        <v>0</v>
      </c>
    </row>
    <row r="26" spans="2:12" s="49" customFormat="1" ht="16.2" x14ac:dyDescent="0.3">
      <c r="B26" s="42" t="s">
        <v>1062</v>
      </c>
      <c r="C26" s="42" t="s">
        <v>1063</v>
      </c>
      <c r="D26" s="42" t="s">
        <v>900</v>
      </c>
      <c r="E26" s="42" t="s">
        <v>53</v>
      </c>
      <c r="F26" s="42">
        <v>3491</v>
      </c>
      <c r="G26" s="43"/>
      <c r="H26" s="231">
        <v>43745</v>
      </c>
      <c r="I26" s="232" t="s">
        <v>196</v>
      </c>
      <c r="J26" s="233"/>
      <c r="K26" s="221"/>
      <c r="L26" s="234"/>
    </row>
    <row r="27" spans="2:12" s="49" customFormat="1" ht="16.2" x14ac:dyDescent="0.3">
      <c r="B27" s="166"/>
      <c r="C27" s="166"/>
      <c r="D27" s="166"/>
      <c r="E27" s="166"/>
      <c r="F27" s="166"/>
      <c r="G27" s="167"/>
      <c r="H27" s="196"/>
      <c r="I27" s="196"/>
      <c r="J27" s="197"/>
      <c r="K27" s="198"/>
      <c r="L27" s="199"/>
    </row>
    <row r="28" spans="2:12" s="49" customFormat="1" ht="32.4" x14ac:dyDescent="0.3">
      <c r="B28" s="42" t="s">
        <v>1077</v>
      </c>
      <c r="C28" s="42" t="s">
        <v>1078</v>
      </c>
      <c r="D28" s="42" t="s">
        <v>250</v>
      </c>
      <c r="E28" s="42" t="s">
        <v>1064</v>
      </c>
      <c r="F28" s="42">
        <v>4688</v>
      </c>
      <c r="G28" s="43"/>
      <c r="H28" s="223">
        <v>43761</v>
      </c>
      <c r="I28" s="219" t="s">
        <v>196</v>
      </c>
      <c r="J28" s="220"/>
      <c r="K28" s="221"/>
      <c r="L28" s="222"/>
    </row>
    <row r="29" spans="2:12" s="83" customFormat="1" ht="16.2" x14ac:dyDescent="0.3">
      <c r="B29" s="76"/>
      <c r="C29" s="76"/>
      <c r="D29" s="76"/>
      <c r="E29" s="76"/>
      <c r="F29" s="76"/>
      <c r="G29" s="77"/>
      <c r="H29" s="214"/>
      <c r="I29" s="214"/>
      <c r="J29" s="215"/>
      <c r="K29" s="216"/>
      <c r="L29" s="217"/>
    </row>
    <row r="30" spans="2:12" s="49" customFormat="1" ht="32.4" x14ac:dyDescent="0.3">
      <c r="B30" s="237" t="s">
        <v>1065</v>
      </c>
      <c r="C30" s="166" t="s">
        <v>1066</v>
      </c>
      <c r="D30" s="166" t="s">
        <v>250</v>
      </c>
      <c r="E30" s="166" t="s">
        <v>1067</v>
      </c>
      <c r="F30" s="192">
        <v>4300</v>
      </c>
      <c r="G30" s="167"/>
      <c r="H30" s="224">
        <v>43746</v>
      </c>
      <c r="I30" s="196" t="s">
        <v>344</v>
      </c>
      <c r="J30" s="197"/>
      <c r="K30" s="198"/>
      <c r="L30" s="199"/>
    </row>
    <row r="31" spans="2:12" s="49" customFormat="1" ht="16.2" x14ac:dyDescent="0.3">
      <c r="B31" s="166"/>
      <c r="C31" s="166"/>
      <c r="D31" s="166"/>
      <c r="E31" s="166"/>
      <c r="F31" s="166"/>
      <c r="G31" s="167"/>
      <c r="H31" s="196"/>
      <c r="I31" s="196"/>
      <c r="J31" s="197"/>
      <c r="K31" s="198"/>
      <c r="L31" s="199"/>
    </row>
    <row r="32" spans="2:12" s="49" customFormat="1" ht="16.2" x14ac:dyDescent="0.3">
      <c r="B32" s="42" t="s">
        <v>1068</v>
      </c>
      <c r="C32" s="42" t="s">
        <v>1069</v>
      </c>
      <c r="D32" s="42" t="s">
        <v>1070</v>
      </c>
      <c r="E32" s="42" t="s">
        <v>70</v>
      </c>
      <c r="F32" s="238">
        <v>3308</v>
      </c>
      <c r="G32" s="43"/>
      <c r="H32" s="223">
        <v>43745</v>
      </c>
      <c r="I32" s="219" t="s">
        <v>434</v>
      </c>
      <c r="J32" s="220"/>
      <c r="K32" s="221" t="e">
        <f>DATE(#REF!,LOOKUP(tblData24567891011121314151617181920212223242526272829303132[[#This Row],[Date last contacted]],{"April",4;"August",8;"December",12;"February",2;"January",1;"July",7;"June",6;"March",3;"May",5;"November",11;"October",10;"September",9}),1)</f>
        <v>#REF!</v>
      </c>
      <c r="L32" s="222">
        <f>tblData24567891011121314151617181920212223242526272829303132[[#This Row],[Projected Premium]]*tblData24567891011121314151617181920212223242526272829303132[[#This Row],[Email]]</f>
        <v>0</v>
      </c>
    </row>
    <row r="33" spans="2:12" s="49" customFormat="1" ht="16.2" x14ac:dyDescent="0.3">
      <c r="B33" s="166"/>
      <c r="C33" s="166"/>
      <c r="D33" s="166"/>
      <c r="E33" s="166"/>
      <c r="F33" s="166"/>
      <c r="G33" s="167"/>
      <c r="H33" s="196"/>
      <c r="I33" s="196"/>
      <c r="J33" s="197"/>
      <c r="K33" s="198" t="e">
        <f>DATE(#REF!,LOOKUP(tblData24567891011121314151617181920212223242526272829303132[[#This Row],[Date last contacted]],{"April",4;"August",8;"December",12;"February",2;"January",1;"July",7;"June",6;"March",3;"May",5;"November",11;"October",10;"September",9}),1)</f>
        <v>#REF!</v>
      </c>
      <c r="L33" s="199">
        <f>tblData24567891011121314151617181920212223242526272829303132[[#This Row],[Projected Premium]]*tblData24567891011121314151617181920212223242526272829303132[[#This Row],[Email]]</f>
        <v>0</v>
      </c>
    </row>
    <row r="34" spans="2:12" s="49" customFormat="1" ht="16.2" x14ac:dyDescent="0.3">
      <c r="B34" s="42" t="s">
        <v>1071</v>
      </c>
      <c r="C34" s="42" t="s">
        <v>1072</v>
      </c>
      <c r="D34" s="42" t="s">
        <v>80</v>
      </c>
      <c r="E34" s="42" t="s">
        <v>1073</v>
      </c>
      <c r="F34" s="42">
        <v>10570</v>
      </c>
      <c r="G34" s="43"/>
      <c r="H34" s="223">
        <v>43749</v>
      </c>
      <c r="I34" s="219" t="s">
        <v>196</v>
      </c>
      <c r="J34" s="220"/>
      <c r="K34" s="221" t="e">
        <f>DATE(#REF!,LOOKUP(tblData24567891011121314151617181920212223242526272829303132[[#This Row],[Date last contacted]],{"April",4;"August",8;"December",12;"February",2;"January",1;"July",7;"June",6;"March",3;"May",5;"November",11;"October",10;"September",9}),1)</f>
        <v>#REF!</v>
      </c>
      <c r="L34" s="222">
        <f>tblData24567891011121314151617181920212223242526272829303132[[#This Row],[Projected Premium]]*tblData24567891011121314151617181920212223242526272829303132[[#This Row],[Email]]</f>
        <v>0</v>
      </c>
    </row>
    <row r="35" spans="2:12" s="49" customFormat="1" ht="16.2" x14ac:dyDescent="0.3">
      <c r="B35" s="166"/>
      <c r="C35" s="166"/>
      <c r="D35" s="166"/>
      <c r="E35" s="166"/>
      <c r="F35" s="166"/>
      <c r="G35" s="167"/>
      <c r="H35" s="20"/>
      <c r="I35" s="20"/>
      <c r="J35" s="53"/>
      <c r="K35" s="176" t="e">
        <f>DATE(#REF!,LOOKUP(tblData24567891011121314151617181920212223242526272829303132[[#This Row],[Date last contacted]],{"April",4;"August",8;"December",12;"February",2;"January",1;"July",7;"June",6;"March",3;"May",5;"November",11;"October",10;"September",9}),1)</f>
        <v>#REF!</v>
      </c>
      <c r="L35" s="170">
        <f>tblData24567891011121314151617181920212223242526272829303132[[#This Row],[Projected Premium]]*tblData24567891011121314151617181920212223242526272829303132[[#This Row],[Email]]</f>
        <v>0</v>
      </c>
    </row>
    <row r="36" spans="2:12" s="49" customFormat="1" ht="32.4" x14ac:dyDescent="0.3">
      <c r="B36" s="166" t="s">
        <v>1074</v>
      </c>
      <c r="C36" s="166" t="s">
        <v>1075</v>
      </c>
      <c r="D36" s="166" t="s">
        <v>1076</v>
      </c>
      <c r="E36" s="166" t="s">
        <v>20</v>
      </c>
      <c r="F36" s="166">
        <v>10000</v>
      </c>
      <c r="G36" s="167"/>
      <c r="H36" s="196"/>
      <c r="I36" s="196"/>
      <c r="J36" s="197"/>
      <c r="K36" s="198" t="e">
        <f>DATE(#REF!,LOOKUP(tblData24567891011121314151617181920212223242526272829303132[[#This Row],[Date last contacted]],{"April",4;"August",8;"December",12;"February",2;"January",1;"July",7;"June",6;"March",3;"May",5;"November",11;"October",10;"September",9}),1)</f>
        <v>#REF!</v>
      </c>
      <c r="L36" s="199">
        <f>tblData24567891011121314151617181920212223242526272829303132[[#This Row],[Projected Premium]]*tblData24567891011121314151617181920212223242526272829303132[[#This Row],[Email]]</f>
        <v>0</v>
      </c>
    </row>
    <row r="37" spans="2:12" s="49" customFormat="1" ht="16.2" x14ac:dyDescent="0.3">
      <c r="B37" s="166"/>
      <c r="C37" s="166"/>
      <c r="D37" s="166"/>
      <c r="E37" s="166"/>
      <c r="F37" s="166"/>
      <c r="G37" s="167"/>
      <c r="H37" s="196"/>
      <c r="I37" s="196"/>
      <c r="J37" s="197"/>
      <c r="K37" s="198" t="e">
        <f>DATE(#REF!,LOOKUP(tblData24567891011121314151617181920212223242526272829303132[[#This Row],[Date last contacted]],{"April",4;"August",8;"December",12;"February",2;"January",1;"July",7;"June",6;"March",3;"May",5;"November",11;"October",10;"September",9}),1)</f>
        <v>#REF!</v>
      </c>
      <c r="L37" s="199">
        <f>tblData24567891011121314151617181920212223242526272829303132[[#This Row],[Projected Premium]]*tblData24567891011121314151617181920212223242526272829303132[[#This Row],[Email]]</f>
        <v>0</v>
      </c>
    </row>
    <row r="38" spans="2:12" s="49" customFormat="1" ht="16.2" x14ac:dyDescent="0.3">
      <c r="B38" s="166"/>
      <c r="C38" s="166"/>
      <c r="D38" s="166"/>
      <c r="E38" s="166"/>
      <c r="F38" s="166"/>
      <c r="G38" s="167"/>
      <c r="H38" s="196"/>
      <c r="I38" s="196"/>
      <c r="J38" s="197"/>
      <c r="K38" s="198" t="e">
        <f>DATE(#REF!,LOOKUP(tblData24567891011121314151617181920212223242526272829303132[[#This Row],[Date last contacted]],{"April",4;"August",8;"December",12;"February",2;"January",1;"July",7;"June",6;"March",3;"May",5;"November",11;"October",10;"September",9}),1)</f>
        <v>#REF!</v>
      </c>
      <c r="L38" s="199">
        <f>tblData24567891011121314151617181920212223242526272829303132[[#This Row],[Projected Premium]]*tblData24567891011121314151617181920212223242526272829303132[[#This Row],[Email]]</f>
        <v>0</v>
      </c>
    </row>
    <row r="39" spans="2:12" ht="16.2" x14ac:dyDescent="0.3">
      <c r="B39" s="8" t="s">
        <v>2</v>
      </c>
      <c r="C39" s="8"/>
      <c r="D39" s="8"/>
      <c r="E39" s="7"/>
      <c r="F39" s="7">
        <f>SUBTOTAL(109,tblData24567891011121314151617181920212223242526272829303132[Projected Premium])</f>
        <v>199433</v>
      </c>
      <c r="G39" s="20"/>
      <c r="H39" s="8"/>
      <c r="I39" s="20"/>
      <c r="J39" s="8"/>
      <c r="K39" s="12"/>
      <c r="L39" s="12"/>
    </row>
    <row r="40" spans="2:12" ht="16.2" x14ac:dyDescent="0.3">
      <c r="B40" s="136"/>
      <c r="C40" s="136"/>
      <c r="D40" s="136"/>
      <c r="E40" s="136"/>
      <c r="F40" s="136"/>
      <c r="G40" s="115"/>
      <c r="H40" s="136"/>
      <c r="I40" s="115"/>
      <c r="J40" s="136"/>
      <c r="K40" s="136"/>
      <c r="L40"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7704F-576A-4551-80B9-0AE648041A67}">
  <sheetPr>
    <tabColor theme="4"/>
    <pageSetUpPr autoPageBreaks="0" fitToPage="1"/>
  </sheetPr>
  <dimension ref="B1:L48"/>
  <sheetViews>
    <sheetView showGridLines="0" topLeftCell="A10" workbookViewId="0">
      <selection activeCell="A20" sqref="A20:XFD20"/>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2.85546875"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s="49" customFormat="1" ht="16.2" x14ac:dyDescent="0.3">
      <c r="B9" s="42"/>
      <c r="C9" s="42"/>
      <c r="D9" s="42"/>
      <c r="E9" s="42"/>
      <c r="F9" s="42"/>
      <c r="G9" s="43"/>
      <c r="H9" s="231"/>
      <c r="I9" s="232"/>
      <c r="J9" s="233"/>
      <c r="K9" s="221"/>
      <c r="L9" s="234"/>
    </row>
    <row r="10" spans="2:12" ht="16.2" x14ac:dyDescent="0.3">
      <c r="B10" s="18" t="s">
        <v>1054</v>
      </c>
      <c r="C10" s="18" t="s">
        <v>1055</v>
      </c>
      <c r="D10" s="18" t="s">
        <v>250</v>
      </c>
      <c r="E10" s="18" t="s">
        <v>20</v>
      </c>
      <c r="F10" s="18">
        <v>4000</v>
      </c>
      <c r="G10" s="19" t="s">
        <v>1056</v>
      </c>
      <c r="H10" s="196"/>
      <c r="I10" s="196"/>
      <c r="J10" s="197"/>
      <c r="K10" s="225" t="e">
        <f>DATE(#REF!,LOOKUP(tblData245678910111213141516171819202122232425262728293031[[#This Row],[Date last contacted]],{"April",4;"August",8;"December",12;"February",2;"January",1;"July",7;"June",6;"March",3;"May",5;"November",11;"October",10;"September",9}),1)</f>
        <v>#REF!</v>
      </c>
      <c r="L10" s="199">
        <f>tblData245678910111213141516171819202122232425262728293031[[#This Row],[Projected Premium]]*tblData245678910111213141516171819202122232425262728293031[[#This Row],[Email]]</f>
        <v>0</v>
      </c>
    </row>
    <row r="11" spans="2:12" s="49" customFormat="1" ht="16.2" x14ac:dyDescent="0.3">
      <c r="B11" s="166"/>
      <c r="C11" s="166"/>
      <c r="D11" s="166"/>
      <c r="E11" s="166"/>
      <c r="F11" s="166"/>
      <c r="G11" s="167"/>
      <c r="H11" s="196"/>
      <c r="I11" s="196"/>
      <c r="J11" s="197"/>
      <c r="K11" s="198" t="e">
        <f>DATE(#REF!,LOOKUP(tblData245678910111213141516171819202122232425262728293031[[#This Row],[Date last contacted]],{"April",4;"August",8;"December",12;"February",2;"January",1;"July",7;"June",6;"March",3;"May",5;"November",11;"October",10;"September",9}),1)</f>
        <v>#REF!</v>
      </c>
      <c r="L11" s="199">
        <f>tblData245678910111213141516171819202122232425262728293031[[#This Row],[Projected Premium]]*tblData245678910111213141516171819202122232425262728293031[[#This Row],[Email]]</f>
        <v>0</v>
      </c>
    </row>
    <row r="12" spans="2:12" s="49" customFormat="1" ht="32.4" x14ac:dyDescent="0.3">
      <c r="B12" s="166" t="s">
        <v>914</v>
      </c>
      <c r="C12" s="166" t="s">
        <v>250</v>
      </c>
      <c r="D12" s="166" t="s">
        <v>250</v>
      </c>
      <c r="E12" s="166" t="s">
        <v>845</v>
      </c>
      <c r="F12" s="166">
        <v>70000</v>
      </c>
      <c r="G12" s="167"/>
      <c r="H12" s="21">
        <v>43471</v>
      </c>
      <c r="I12" s="20" t="s">
        <v>915</v>
      </c>
      <c r="J12" s="53"/>
      <c r="K12" s="176" t="e">
        <f>DATE(#REF!,LOOKUP(tblData245678910111213141516171819202122232425262728293031[[#This Row],[Date last contacted]],{"April",4;"August",8;"December",12;"February",2;"January",1;"July",7;"June",6;"March",3;"May",5;"November",11;"October",10;"September",9}),1)</f>
        <v>#REF!</v>
      </c>
      <c r="L12" s="170">
        <f>tblData245678910111213141516171819202122232425262728293031[[#This Row],[Projected Premium]]*tblData245678910111213141516171819202122232425262728293031[[#This Row],[Email]]</f>
        <v>0</v>
      </c>
    </row>
    <row r="13" spans="2:12" s="49" customFormat="1" ht="16.2" x14ac:dyDescent="0.3">
      <c r="B13" s="166"/>
      <c r="C13" s="166"/>
      <c r="D13" s="166"/>
      <c r="E13" s="166"/>
      <c r="F13" s="166"/>
      <c r="G13" s="167"/>
      <c r="H13" s="196"/>
      <c r="I13" s="196"/>
      <c r="J13" s="197"/>
      <c r="K13" s="198" t="e">
        <f>DATE(#REF!,LOOKUP(tblData245678910111213141516171819202122232425262728293031[[#This Row],[Date last contacted]],{"April",4;"August",8;"December",12;"February",2;"January",1;"July",7;"June",6;"March",3;"May",5;"November",11;"October",10;"September",9}),1)</f>
        <v>#REF!</v>
      </c>
      <c r="L13" s="199">
        <f>tblData245678910111213141516171819202122232425262728293031[[#This Row],[Projected Premium]]*tblData245678910111213141516171819202122232425262728293031[[#This Row],[Email]]</f>
        <v>0</v>
      </c>
    </row>
    <row r="14" spans="2:12" s="49" customFormat="1" ht="16.2" x14ac:dyDescent="0.3">
      <c r="B14" s="166"/>
      <c r="C14" s="166"/>
      <c r="D14" s="166"/>
      <c r="E14" s="166"/>
      <c r="F14" s="166"/>
      <c r="G14" s="167"/>
      <c r="H14" s="20"/>
      <c r="I14" s="20"/>
      <c r="J14" s="53"/>
      <c r="K14" s="176" t="e">
        <f>DATE(#REF!,LOOKUP(tblData245678910111213141516171819202122232425262728293031[[#This Row],[Date last contacted]],{"April",4;"August",8;"December",12;"February",2;"January",1;"July",7;"June",6;"March",3;"May",5;"November",11;"October",10;"September",9}),1)</f>
        <v>#REF!</v>
      </c>
      <c r="L14" s="170">
        <f>tblData245678910111213141516171819202122232425262728293031[[#This Row],[Projected Premium]]*tblData245678910111213141516171819202122232425262728293031[[#This Row],[Email]]</f>
        <v>0</v>
      </c>
    </row>
    <row r="15" spans="2:12" s="49" customFormat="1" ht="32.4" x14ac:dyDescent="0.3">
      <c r="B15" s="166" t="s">
        <v>988</v>
      </c>
      <c r="C15" s="166" t="s">
        <v>989</v>
      </c>
      <c r="D15" s="166" t="s">
        <v>80</v>
      </c>
      <c r="E15" s="166" t="s">
        <v>20</v>
      </c>
      <c r="F15" s="166">
        <v>10000</v>
      </c>
      <c r="G15" s="167"/>
      <c r="H15" s="224">
        <v>43613</v>
      </c>
      <c r="I15" s="196" t="s">
        <v>344</v>
      </c>
      <c r="J15" s="197"/>
      <c r="K15" s="198" t="e">
        <f>DATE(#REF!,LOOKUP(tblData245678910111213141516171819202122232425262728293031[[#This Row],[Date last contacted]],{"April",4;"August",8;"December",12;"February",2;"January",1;"July",7;"June",6;"March",3;"May",5;"November",11;"October",10;"September",9}),1)</f>
        <v>#REF!</v>
      </c>
      <c r="L15" s="199">
        <f>tblData245678910111213141516171819202122232425262728293031[[#This Row],[Projected Premium]]*tblData245678910111213141516171819202122232425262728293031[[#This Row],[Email]]</f>
        <v>0</v>
      </c>
    </row>
    <row r="16" spans="2:12" s="49" customFormat="1" ht="16.2" x14ac:dyDescent="0.3">
      <c r="B16" s="166"/>
      <c r="C16" s="166"/>
      <c r="D16" s="166"/>
      <c r="E16" s="166"/>
      <c r="F16" s="166"/>
      <c r="G16" s="167"/>
      <c r="H16" s="196"/>
      <c r="I16" s="196"/>
      <c r="J16" s="197"/>
      <c r="K16" s="198" t="e">
        <f>DATE(#REF!,LOOKUP(tblData245678910111213141516171819202122232425262728293031[[#This Row],[Date last contacted]],{"April",4;"August",8;"December",12;"February",2;"January",1;"July",7;"June",6;"March",3;"May",5;"November",11;"October",10;"September",9}),1)</f>
        <v>#REF!</v>
      </c>
      <c r="L16" s="199">
        <f>tblData245678910111213141516171819202122232425262728293031[[#This Row],[Projected Premium]]*tblData245678910111213141516171819202122232425262728293031[[#This Row],[Email]]</f>
        <v>0</v>
      </c>
    </row>
    <row r="17" spans="2:12" s="49" customFormat="1" ht="16.2" x14ac:dyDescent="0.3">
      <c r="B17" s="166"/>
      <c r="C17" s="166"/>
      <c r="D17" s="166"/>
      <c r="E17" s="166"/>
      <c r="F17" s="166"/>
      <c r="G17" s="167"/>
      <c r="H17" s="196"/>
      <c r="I17" s="196"/>
      <c r="J17" s="197"/>
      <c r="K17" s="198" t="e">
        <f>DATE(#REF!,LOOKUP(tblData245678910111213141516171819202122232425262728293031[[#This Row],[Date last contacted]],{"April",4;"August",8;"December",12;"February",2;"January",1;"July",7;"June",6;"March",3;"May",5;"November",11;"October",10;"September",9}),1)</f>
        <v>#REF!</v>
      </c>
      <c r="L17" s="199">
        <f>tblData245678910111213141516171819202122232425262728293031[[#This Row],[Projected Premium]]*tblData245678910111213141516171819202122232425262728293031[[#This Row],[Email]]</f>
        <v>0</v>
      </c>
    </row>
    <row r="18" spans="2:12" s="49" customFormat="1" ht="16.2" x14ac:dyDescent="0.3">
      <c r="B18" s="166" t="s">
        <v>1034</v>
      </c>
      <c r="C18" s="166" t="s">
        <v>1035</v>
      </c>
      <c r="D18" s="166" t="s">
        <v>80</v>
      </c>
      <c r="E18" s="166" t="s">
        <v>557</v>
      </c>
      <c r="F18" s="166">
        <v>5000</v>
      </c>
      <c r="G18" s="167"/>
      <c r="H18" s="224">
        <v>43696</v>
      </c>
      <c r="I18" s="196" t="s">
        <v>1043</v>
      </c>
      <c r="J18" s="197"/>
      <c r="K18" s="198" t="e">
        <f>DATE(#REF!,LOOKUP(tblData245678910111213141516171819202122232425262728293031[[#This Row],[Date last contacted]],{"April",4;"August",8;"December",12;"February",2;"January",1;"July",7;"June",6;"March",3;"May",5;"November",11;"October",10;"September",9}),1)</f>
        <v>#REF!</v>
      </c>
      <c r="L18" s="199">
        <f>tblData245678910111213141516171819202122232425262728293031[[#This Row],[Projected Premium]]*tblData245678910111213141516171819202122232425262728293031[[#This Row],[Email]]</f>
        <v>0</v>
      </c>
    </row>
    <row r="19" spans="2:12" s="49" customFormat="1" ht="16.2" x14ac:dyDescent="0.3">
      <c r="B19" s="166"/>
      <c r="C19" s="166"/>
      <c r="D19" s="166"/>
      <c r="E19" s="166"/>
      <c r="F19" s="166"/>
      <c r="G19" s="167"/>
      <c r="H19" s="196"/>
      <c r="I19" s="196"/>
      <c r="J19" s="197"/>
      <c r="K19" s="198" t="e">
        <f>DATE(#REF!,LOOKUP(tblData245678910111213141516171819202122232425262728293031[[#This Row],[Date last contacted]],{"April",4;"August",8;"December",12;"February",2;"January",1;"July",7;"June",6;"March",3;"May",5;"November",11;"October",10;"September",9}),1)</f>
        <v>#REF!</v>
      </c>
      <c r="L19" s="199">
        <f>tblData245678910111213141516171819202122232425262728293031[[#This Row],[Projected Premium]]*tblData245678910111213141516171819202122232425262728293031[[#This Row],[Email]]</f>
        <v>0</v>
      </c>
    </row>
    <row r="20" spans="2:12" s="49" customFormat="1" ht="16.2" x14ac:dyDescent="0.3">
      <c r="B20" s="166"/>
      <c r="C20" s="166"/>
      <c r="D20" s="166"/>
      <c r="E20" s="166"/>
      <c r="F20" s="166"/>
      <c r="G20" s="167"/>
      <c r="H20" s="224"/>
      <c r="I20" s="196"/>
      <c r="J20" s="197"/>
      <c r="K20" s="198"/>
      <c r="L20" s="199"/>
    </row>
    <row r="21" spans="2:12" s="49" customFormat="1" ht="16.2" x14ac:dyDescent="0.3">
      <c r="B21" s="166"/>
      <c r="C21" s="166"/>
      <c r="D21" s="166"/>
      <c r="E21" s="166"/>
      <c r="F21" s="166"/>
      <c r="G21" s="167"/>
      <c r="H21" s="196"/>
      <c r="I21" s="196"/>
      <c r="J21" s="197"/>
      <c r="K21" s="198" t="e">
        <f>DATE(#REF!,LOOKUP(tblData245678910111213141516171819202122232425262728293031[[#This Row],[Date last contacted]],{"April",4;"August",8;"December",12;"February",2;"January",1;"July",7;"June",6;"March",3;"May",5;"November",11;"October",10;"September",9}),1)</f>
        <v>#REF!</v>
      </c>
      <c r="L21" s="199">
        <f>tblData245678910111213141516171819202122232425262728293031[[#This Row],[Projected Premium]]*tblData245678910111213141516171819202122232425262728293031[[#This Row],[Email]]</f>
        <v>0</v>
      </c>
    </row>
    <row r="22" spans="2:12" s="49" customFormat="1" ht="16.2" x14ac:dyDescent="0.3">
      <c r="B22" s="42"/>
      <c r="C22" s="42"/>
      <c r="D22" s="42"/>
      <c r="E22" s="42"/>
      <c r="F22" s="42"/>
      <c r="G22" s="43"/>
      <c r="H22" s="223"/>
      <c r="I22" s="219"/>
      <c r="J22" s="220"/>
      <c r="K22" s="221"/>
      <c r="L22" s="222"/>
    </row>
    <row r="23" spans="2:12" s="49" customFormat="1" ht="16.2" x14ac:dyDescent="0.3">
      <c r="B23" s="166"/>
      <c r="C23" s="166"/>
      <c r="D23" s="166"/>
      <c r="E23" s="166"/>
      <c r="F23" s="166"/>
      <c r="G23" s="167"/>
      <c r="H23" s="196"/>
      <c r="I23" s="196"/>
      <c r="J23" s="197"/>
      <c r="K23" s="198" t="e">
        <f>DATE(#REF!,LOOKUP(tblData245678910111213141516171819202122232425262728293031[[#This Row],[Date last contacted]],{"April",4;"August",8;"December",12;"February",2;"January",1;"July",7;"June",6;"March",3;"May",5;"November",11;"October",10;"September",9}),1)</f>
        <v>#REF!</v>
      </c>
      <c r="L23" s="199">
        <f>tblData245678910111213141516171819202122232425262728293031[[#This Row],[Projected Premium]]*tblData245678910111213141516171819202122232425262728293031[[#This Row],[Email]]</f>
        <v>0</v>
      </c>
    </row>
    <row r="24" spans="2:12" s="49" customFormat="1" ht="32.4" x14ac:dyDescent="0.3">
      <c r="B24" s="166" t="s">
        <v>1046</v>
      </c>
      <c r="C24" s="166" t="s">
        <v>1047</v>
      </c>
      <c r="D24" s="166" t="s">
        <v>871</v>
      </c>
      <c r="E24" s="166" t="s">
        <v>1048</v>
      </c>
      <c r="F24" s="166">
        <v>75000</v>
      </c>
      <c r="G24" s="167"/>
      <c r="H24" s="224">
        <v>43700</v>
      </c>
      <c r="I24" s="196" t="s">
        <v>1049</v>
      </c>
      <c r="J24" s="208"/>
      <c r="K24" s="198"/>
      <c r="L24" s="199"/>
    </row>
    <row r="25" spans="2:12" s="49" customFormat="1" ht="16.2" x14ac:dyDescent="0.3">
      <c r="B25" s="166"/>
      <c r="C25" s="166"/>
      <c r="D25" s="166"/>
      <c r="E25" s="166"/>
      <c r="F25" s="166"/>
      <c r="G25" s="167"/>
      <c r="H25" s="196"/>
      <c r="I25" s="196"/>
      <c r="J25" s="197"/>
      <c r="K25" s="198"/>
      <c r="L25" s="199"/>
    </row>
    <row r="26" spans="2:12" s="49" customFormat="1" ht="16.2" x14ac:dyDescent="0.3">
      <c r="B26" s="42" t="s">
        <v>1030</v>
      </c>
      <c r="C26" s="42" t="s">
        <v>1023</v>
      </c>
      <c r="D26" s="42" t="s">
        <v>80</v>
      </c>
      <c r="E26" s="42" t="s">
        <v>427</v>
      </c>
      <c r="F26" s="42">
        <v>2800</v>
      </c>
      <c r="G26" s="43"/>
      <c r="H26" s="223">
        <v>43721</v>
      </c>
      <c r="I26" s="219" t="s">
        <v>196</v>
      </c>
      <c r="J26" s="220"/>
      <c r="K26" s="221"/>
      <c r="L26" s="222"/>
    </row>
    <row r="27" spans="2:12" s="49" customFormat="1" ht="16.2" x14ac:dyDescent="0.3">
      <c r="B27" s="42"/>
      <c r="C27" s="42"/>
      <c r="D27" s="42"/>
      <c r="E27" s="42"/>
      <c r="F27" s="166"/>
      <c r="G27" s="43"/>
      <c r="H27" s="219"/>
      <c r="I27" s="219"/>
      <c r="J27" s="220"/>
      <c r="K27" s="221"/>
      <c r="L27" s="222"/>
    </row>
    <row r="28" spans="2:12" s="49" customFormat="1" ht="32.4" x14ac:dyDescent="0.3">
      <c r="B28" s="42" t="s">
        <v>1050</v>
      </c>
      <c r="C28" s="42" t="s">
        <v>609</v>
      </c>
      <c r="D28" s="42" t="s">
        <v>80</v>
      </c>
      <c r="E28" s="42" t="s">
        <v>1051</v>
      </c>
      <c r="F28" s="42">
        <v>314</v>
      </c>
      <c r="G28" s="43"/>
      <c r="H28" s="223">
        <v>43721</v>
      </c>
      <c r="I28" s="219" t="s">
        <v>434</v>
      </c>
      <c r="J28" s="220"/>
      <c r="K28" s="221"/>
      <c r="L28" s="222"/>
    </row>
    <row r="29" spans="2:12" s="49" customFormat="1" ht="16.2" x14ac:dyDescent="0.3">
      <c r="B29" s="166"/>
      <c r="C29" s="166"/>
      <c r="D29" s="166"/>
      <c r="E29" s="166"/>
      <c r="F29" s="166"/>
      <c r="G29" s="167"/>
      <c r="H29" s="196"/>
      <c r="I29" s="196"/>
      <c r="J29" s="208"/>
      <c r="K29" s="198"/>
      <c r="L29" s="199"/>
    </row>
    <row r="30" spans="2:12" s="49" customFormat="1" ht="16.2" x14ac:dyDescent="0.3">
      <c r="B30" s="166" t="s">
        <v>1052</v>
      </c>
      <c r="C30" s="166" t="s">
        <v>839</v>
      </c>
      <c r="D30" s="166" t="s">
        <v>80</v>
      </c>
      <c r="E30" s="166" t="s">
        <v>20</v>
      </c>
      <c r="F30" s="166">
        <v>5600</v>
      </c>
      <c r="G30" s="167"/>
      <c r="H30" s="224">
        <v>43721</v>
      </c>
      <c r="I30" s="196" t="s">
        <v>1053</v>
      </c>
      <c r="J30" s="235"/>
      <c r="K30" s="198" t="e">
        <f>DATE(#REF!,LOOKUP(tblData245678910111213141516171819202122232425262728293031[[#This Row],[Date last contacted]],{"April",4;"August",8;"December",12;"February",2;"January",1;"July",7;"June",6;"March",3;"May",5;"November",11;"October",10;"September",9}),1)</f>
        <v>#REF!</v>
      </c>
      <c r="L30" s="199">
        <f>tblData245678910111213141516171819202122232425262728293031[[#This Row],[Projected Premium]]*tblData245678910111213141516171819202122232425262728293031[[#This Row],[Email]]</f>
        <v>0</v>
      </c>
    </row>
    <row r="31" spans="2:12" s="49" customFormat="1" ht="16.2" x14ac:dyDescent="0.3">
      <c r="B31" s="166"/>
      <c r="C31" s="166"/>
      <c r="D31" s="166"/>
      <c r="E31" s="166"/>
      <c r="F31" s="166"/>
      <c r="G31" s="167"/>
      <c r="H31" s="196"/>
      <c r="I31" s="196"/>
      <c r="J31" s="235"/>
      <c r="K31" s="198" t="e">
        <f>DATE(#REF!,LOOKUP(tblData245678910111213141516171819202122232425262728293031[[#This Row],[Date last contacted]],{"April",4;"August",8;"December",12;"February",2;"January",1;"July",7;"June",6;"March",3;"May",5;"November",11;"October",10;"September",9}),1)</f>
        <v>#REF!</v>
      </c>
      <c r="L31" s="199">
        <f>tblData245678910111213141516171819202122232425262728293031[[#This Row],[Projected Premium]]*tblData245678910111213141516171819202122232425262728293031[[#This Row],[Email]]</f>
        <v>0</v>
      </c>
    </row>
    <row r="32" spans="2:12" s="49" customFormat="1" ht="32.4" x14ac:dyDescent="0.3">
      <c r="B32" s="42" t="s">
        <v>1057</v>
      </c>
      <c r="C32" s="42" t="s">
        <v>1058</v>
      </c>
      <c r="D32" s="42" t="s">
        <v>1059</v>
      </c>
      <c r="E32" s="42" t="s">
        <v>1060</v>
      </c>
      <c r="F32" s="42">
        <v>11000</v>
      </c>
      <c r="G32" s="43"/>
      <c r="H32" s="223">
        <v>43743</v>
      </c>
      <c r="I32" s="219" t="s">
        <v>196</v>
      </c>
      <c r="J32" s="236"/>
      <c r="K32" s="221" t="e">
        <f>DATE(#REF!,LOOKUP(tblData245678910111213141516171819202122232425262728293031[[#This Row],[Date last contacted]],{"April",4;"August",8;"December",12;"February",2;"January",1;"July",7;"June",6;"March",3;"May",5;"November",11;"October",10;"September",9}),1)</f>
        <v>#REF!</v>
      </c>
      <c r="L32" s="222">
        <f>tblData245678910111213141516171819202122232425262728293031[[#This Row],[Projected Premium]]*tblData245678910111213141516171819202122232425262728293031[[#This Row],[Email]]</f>
        <v>0</v>
      </c>
    </row>
    <row r="33" spans="2:12" s="49" customFormat="1" ht="16.2" x14ac:dyDescent="0.3">
      <c r="B33" s="166"/>
      <c r="C33" s="166"/>
      <c r="D33" s="166"/>
      <c r="E33" s="166"/>
      <c r="F33" s="166"/>
      <c r="G33" s="167"/>
      <c r="H33" s="196"/>
      <c r="I33" s="196"/>
      <c r="J33" s="235"/>
      <c r="K33" s="198" t="e">
        <f>DATE(#REF!,LOOKUP(tblData245678910111213141516171819202122232425262728293031[[#This Row],[Date last contacted]],{"April",4;"August",8;"December",12;"February",2;"January",1;"July",7;"June",6;"March",3;"May",5;"November",11;"October",10;"September",9}),1)</f>
        <v>#REF!</v>
      </c>
      <c r="L33" s="199">
        <f>tblData245678910111213141516171819202122232425262728293031[[#This Row],[Projected Premium]]*tblData245678910111213141516171819202122232425262728293031[[#This Row],[Email]]</f>
        <v>0</v>
      </c>
    </row>
    <row r="34" spans="2:12" s="49" customFormat="1" ht="16.2" x14ac:dyDescent="0.3">
      <c r="B34" s="166" t="s">
        <v>1061</v>
      </c>
      <c r="C34" s="166" t="s">
        <v>507</v>
      </c>
      <c r="D34" s="166" t="s">
        <v>80</v>
      </c>
      <c r="E34" s="166" t="s">
        <v>1051</v>
      </c>
      <c r="F34" s="166">
        <v>5000</v>
      </c>
      <c r="G34" s="167"/>
      <c r="H34" s="196"/>
      <c r="I34" s="196"/>
      <c r="J34" s="235"/>
      <c r="K34" s="198" t="e">
        <f>DATE(#REF!,LOOKUP(tblData245678910111213141516171819202122232425262728293031[[#This Row],[Date last contacted]],{"April",4;"August",8;"December",12;"February",2;"January",1;"July",7;"June",6;"March",3;"May",5;"November",11;"October",10;"September",9}),1)</f>
        <v>#REF!</v>
      </c>
      <c r="L34" s="199">
        <f>tblData245678910111213141516171819202122232425262728293031[[#This Row],[Projected Premium]]*tblData245678910111213141516171819202122232425262728293031[[#This Row],[Email]]</f>
        <v>0</v>
      </c>
    </row>
    <row r="35" spans="2:12" s="49" customFormat="1" ht="16.2" x14ac:dyDescent="0.3">
      <c r="B35" s="166"/>
      <c r="C35" s="166"/>
      <c r="D35" s="166"/>
      <c r="E35" s="166"/>
      <c r="F35" s="166"/>
      <c r="G35" s="167"/>
      <c r="H35" s="196"/>
      <c r="I35" s="196"/>
      <c r="J35" s="235"/>
      <c r="K35" s="198" t="e">
        <f>DATE(#REF!,LOOKUP(tblData245678910111213141516171819202122232425262728293031[[#This Row],[Date last contacted]],{"April",4;"August",8;"December",12;"February",2;"January",1;"July",7;"June",6;"March",3;"May",5;"November",11;"October",10;"September",9}),1)</f>
        <v>#REF!</v>
      </c>
      <c r="L35" s="199">
        <f>tblData245678910111213141516171819202122232425262728293031[[#This Row],[Projected Premium]]*tblData245678910111213141516171819202122232425262728293031[[#This Row],[Email]]</f>
        <v>0</v>
      </c>
    </row>
    <row r="36" spans="2:12" s="49" customFormat="1" ht="16.2" x14ac:dyDescent="0.3">
      <c r="B36" s="42"/>
      <c r="C36" s="42"/>
      <c r="D36" s="42"/>
      <c r="E36" s="42"/>
      <c r="F36" s="42"/>
      <c r="G36" s="43"/>
      <c r="H36" s="231"/>
      <c r="I36" s="232"/>
      <c r="J36" s="233"/>
      <c r="K36" s="221"/>
      <c r="L36" s="234"/>
    </row>
    <row r="37" spans="2:12" s="49" customFormat="1" ht="16.2" x14ac:dyDescent="0.3">
      <c r="B37" s="166"/>
      <c r="C37" s="166"/>
      <c r="D37" s="166"/>
      <c r="E37" s="166"/>
      <c r="F37" s="166"/>
      <c r="G37" s="167"/>
      <c r="H37" s="196"/>
      <c r="I37" s="196"/>
      <c r="J37" s="197"/>
      <c r="K37" s="198"/>
      <c r="L37" s="199"/>
    </row>
    <row r="38" spans="2:12" s="49" customFormat="1" ht="16.2" x14ac:dyDescent="0.3">
      <c r="B38" s="166"/>
      <c r="C38" s="166"/>
      <c r="D38" s="166"/>
      <c r="E38" s="166"/>
      <c r="F38" s="166"/>
      <c r="G38" s="167"/>
      <c r="H38" s="196"/>
      <c r="I38" s="196"/>
      <c r="J38" s="197"/>
      <c r="K38" s="198"/>
      <c r="L38" s="199"/>
    </row>
    <row r="39" spans="2:12" s="83" customFormat="1" ht="16.2" x14ac:dyDescent="0.3">
      <c r="B39" s="76"/>
      <c r="C39" s="76"/>
      <c r="D39" s="76"/>
      <c r="E39" s="76"/>
      <c r="F39" s="76"/>
      <c r="G39" s="77"/>
      <c r="H39" s="214"/>
      <c r="I39" s="214"/>
      <c r="J39" s="215"/>
      <c r="K39" s="216"/>
      <c r="L39" s="217"/>
    </row>
    <row r="40" spans="2:12" s="49" customFormat="1" ht="16.2" x14ac:dyDescent="0.3">
      <c r="B40" s="166"/>
      <c r="C40" s="166"/>
      <c r="D40" s="166"/>
      <c r="E40" s="166"/>
      <c r="F40" s="42">
        <f>SUBTOTAL(109,F8:F26)</f>
        <v>166800</v>
      </c>
      <c r="G40" s="167"/>
      <c r="H40" s="196"/>
      <c r="I40" s="196"/>
      <c r="J40" s="197"/>
      <c r="K40" s="198"/>
      <c r="L40" s="199"/>
    </row>
    <row r="41" spans="2:12" s="49" customFormat="1" ht="16.2" x14ac:dyDescent="0.3">
      <c r="B41" s="166"/>
      <c r="C41" s="166"/>
      <c r="D41" s="166"/>
      <c r="E41" s="166"/>
      <c r="F41" s="166"/>
      <c r="G41" s="167"/>
      <c r="H41" s="196"/>
      <c r="I41" s="196"/>
      <c r="J41" s="197"/>
      <c r="K41" s="198"/>
      <c r="L41" s="199"/>
    </row>
    <row r="42" spans="2:12" s="49" customFormat="1" ht="16.2" x14ac:dyDescent="0.3">
      <c r="B42" s="166"/>
      <c r="C42" s="166"/>
      <c r="D42" s="166"/>
      <c r="E42" s="166"/>
      <c r="F42" s="166"/>
      <c r="G42" s="167"/>
      <c r="H42" s="196"/>
      <c r="I42" s="196"/>
      <c r="J42" s="197"/>
      <c r="K42" s="198" t="e">
        <f>DATE(#REF!,LOOKUP(tblData245678910111213141516171819202122232425262728293031[[#This Row],[Date last contacted]],{"April",4;"August",8;"December",12;"February",2;"January",1;"July",7;"June",6;"March",3;"May",5;"November",11;"October",10;"September",9}),1)</f>
        <v>#REF!</v>
      </c>
      <c r="L42" s="199">
        <f>tblData245678910111213141516171819202122232425262728293031[[#This Row],[Projected Premium]]*tblData245678910111213141516171819202122232425262728293031[[#This Row],[Email]]</f>
        <v>0</v>
      </c>
    </row>
    <row r="43" spans="2:12" s="49" customFormat="1" ht="16.2" x14ac:dyDescent="0.3">
      <c r="B43" s="166"/>
      <c r="C43" s="166"/>
      <c r="D43" s="166"/>
      <c r="E43" s="166"/>
      <c r="F43" s="166"/>
      <c r="G43" s="167"/>
      <c r="H43" s="196"/>
      <c r="I43" s="196"/>
      <c r="J43" s="197"/>
      <c r="K43" s="198" t="e">
        <f>DATE(#REF!,LOOKUP(tblData245678910111213141516171819202122232425262728293031[[#This Row],[Date last contacted]],{"April",4;"August",8;"December",12;"February",2;"January",1;"July",7;"June",6;"March",3;"May",5;"November",11;"October",10;"September",9}),1)</f>
        <v>#REF!</v>
      </c>
      <c r="L43" s="199">
        <f>tblData245678910111213141516171819202122232425262728293031[[#This Row],[Projected Premium]]*tblData245678910111213141516171819202122232425262728293031[[#This Row],[Email]]</f>
        <v>0</v>
      </c>
    </row>
    <row r="44" spans="2:12" s="49" customFormat="1" ht="16.2" x14ac:dyDescent="0.3">
      <c r="B44" s="166"/>
      <c r="C44" s="166"/>
      <c r="D44" s="166"/>
      <c r="E44" s="166"/>
      <c r="F44" s="166"/>
      <c r="G44" s="167"/>
      <c r="H44" s="196"/>
      <c r="I44" s="196"/>
      <c r="J44" s="197"/>
      <c r="K44" s="198" t="e">
        <f>DATE(#REF!,LOOKUP(tblData245678910111213141516171819202122232425262728293031[[#This Row],[Date last contacted]],{"April",4;"August",8;"December",12;"February",2;"January",1;"July",7;"June",6;"March",3;"May",5;"November",11;"October",10;"September",9}),1)</f>
        <v>#REF!</v>
      </c>
      <c r="L44" s="199">
        <f>tblData245678910111213141516171819202122232425262728293031[[#This Row],[Projected Premium]]*tblData245678910111213141516171819202122232425262728293031[[#This Row],[Email]]</f>
        <v>0</v>
      </c>
    </row>
    <row r="45" spans="2:12" s="49" customFormat="1" ht="16.2" x14ac:dyDescent="0.3">
      <c r="B45" s="166"/>
      <c r="C45" s="166"/>
      <c r="D45" s="166"/>
      <c r="E45" s="166"/>
      <c r="F45" s="166"/>
      <c r="G45" s="167"/>
      <c r="H45" s="20"/>
      <c r="I45" s="20"/>
      <c r="J45" s="53"/>
      <c r="K45" s="176" t="e">
        <f>DATE(#REF!,LOOKUP(tblData245678910111213141516171819202122232425262728293031[[#This Row],[Date last contacted]],{"April",4;"August",8;"December",12;"February",2;"January",1;"July",7;"June",6;"March",3;"May",5;"November",11;"October",10;"September",9}),1)</f>
        <v>#REF!</v>
      </c>
      <c r="L45" s="170">
        <f>tblData245678910111213141516171819202122232425262728293031[[#This Row],[Projected Premium]]*tblData245678910111213141516171819202122232425262728293031[[#This Row],[Email]]</f>
        <v>0</v>
      </c>
    </row>
    <row r="46" spans="2:12" s="49" customFormat="1" ht="16.2" x14ac:dyDescent="0.3">
      <c r="B46" s="166"/>
      <c r="C46" s="166"/>
      <c r="D46" s="166"/>
      <c r="E46" s="166"/>
      <c r="F46" s="166" t="e">
        <f>SUM(#REF!)</f>
        <v>#REF!</v>
      </c>
      <c r="G46" s="167"/>
      <c r="H46" s="196"/>
      <c r="I46" s="196"/>
      <c r="J46" s="197"/>
      <c r="K46" s="198" t="e">
        <f>DATE(#REF!,LOOKUP(tblData245678910111213141516171819202122232425262728293031[[#This Row],[Date last contacted]],{"April",4;"August",8;"December",12;"February",2;"January",1;"July",7;"June",6;"March",3;"May",5;"November",11;"October",10;"September",9}),1)</f>
        <v>#REF!</v>
      </c>
      <c r="L46" s="199" t="e">
        <f>tblData245678910111213141516171819202122232425262728293031[[#This Row],[Projected Premium]]*tblData245678910111213141516171819202122232425262728293031[[#This Row],[Email]]</f>
        <v>#REF!</v>
      </c>
    </row>
    <row r="47" spans="2:12" ht="16.2" x14ac:dyDescent="0.3">
      <c r="B47" s="8" t="s">
        <v>2</v>
      </c>
      <c r="C47" s="8"/>
      <c r="D47" s="8"/>
      <c r="E47" s="7"/>
      <c r="F47" s="7" t="e">
        <f>SUBTOTAL(109,tblData245678910111213141516171819202122232425262728293031[Projected Premium])</f>
        <v>#REF!</v>
      </c>
      <c r="G47" s="20"/>
      <c r="H47" s="8"/>
      <c r="I47" s="20"/>
      <c r="J47" s="8"/>
      <c r="K47" s="12"/>
      <c r="L47" s="12"/>
    </row>
    <row r="48" spans="2:12" ht="16.2" x14ac:dyDescent="0.3">
      <c r="B48" s="136"/>
      <c r="C48" s="136"/>
      <c r="D48" s="136"/>
      <c r="E48" s="136"/>
      <c r="F48" s="136"/>
      <c r="G48" s="115"/>
      <c r="H48" s="136"/>
      <c r="I48" s="115"/>
      <c r="J48" s="136"/>
      <c r="K48" s="136"/>
      <c r="L48"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FFA2A-654D-494A-9BDF-99CB302FD65B}">
  <sheetPr>
    <tabColor theme="4"/>
    <pageSetUpPr autoPageBreaks="0" fitToPage="1"/>
  </sheetPr>
  <dimension ref="B1:L49"/>
  <sheetViews>
    <sheetView showGridLines="0" topLeftCell="A13" workbookViewId="0">
      <selection activeCell="G32" sqref="G32"/>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2.85546875"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s="49" customFormat="1" ht="32.4" x14ac:dyDescent="0.3">
      <c r="B9" s="42" t="s">
        <v>1025</v>
      </c>
      <c r="C9" s="42" t="s">
        <v>1026</v>
      </c>
      <c r="D9" s="42" t="s">
        <v>1027</v>
      </c>
      <c r="E9" s="42" t="s">
        <v>20</v>
      </c>
      <c r="F9" s="42">
        <v>77000</v>
      </c>
      <c r="G9" s="43" t="s">
        <v>1028</v>
      </c>
      <c r="H9" s="231">
        <v>43668</v>
      </c>
      <c r="I9" s="232" t="s">
        <v>196</v>
      </c>
      <c r="J9" s="233"/>
      <c r="K9" s="221" t="e">
        <f>DATE(#REF!,LOOKUP(tblData2456789101112131415161718192021222324252627282930[[#This Row],[Date last contacted]],{"April",4;"August",8;"December",12;"February",2;"January",1;"July",7;"June",6;"March",3;"May",5;"November",11;"October",10;"September",9}),1)</f>
        <v>#REF!</v>
      </c>
      <c r="L9" s="234">
        <f>tblData2456789101112131415161718192021222324252627282930[[#This Row],[Projected Premium]]*tblData2456789101112131415161718192021222324252627282930[[#This Row],[Email]]</f>
        <v>0</v>
      </c>
    </row>
    <row r="10" spans="2:12" ht="16.2" x14ac:dyDescent="0.3">
      <c r="B10" s="18"/>
      <c r="C10" s="18"/>
      <c r="D10" s="18"/>
      <c r="E10" s="18"/>
      <c r="F10" s="18"/>
      <c r="G10" s="19"/>
      <c r="H10" s="196"/>
      <c r="I10" s="196"/>
      <c r="J10" s="197"/>
      <c r="K10" s="225" t="e">
        <f>DATE(#REF!,LOOKUP(tblData2456789101112131415161718192021222324252627282930[[#This Row],[Date last contacted]],{"April",4;"August",8;"December",12;"February",2;"January",1;"July",7;"June",6;"March",3;"May",5;"November",11;"October",10;"September",9}),1)</f>
        <v>#REF!</v>
      </c>
      <c r="L10" s="199">
        <f>tblData2456789101112131415161718192021222324252627282930[[#This Row],[Projected Premium]]*tblData2456789101112131415161718192021222324252627282930[[#This Row],[Email]]</f>
        <v>0</v>
      </c>
    </row>
    <row r="11" spans="2:12" s="49" customFormat="1" ht="16.2" x14ac:dyDescent="0.3">
      <c r="B11" s="166"/>
      <c r="C11" s="166"/>
      <c r="D11" s="166"/>
      <c r="E11" s="166"/>
      <c r="F11" s="166"/>
      <c r="G11" s="167"/>
      <c r="H11" s="196"/>
      <c r="I11" s="196"/>
      <c r="J11" s="197"/>
      <c r="K11" s="198" t="e">
        <f>DATE(#REF!,LOOKUP(tblData2456789101112131415161718192021222324252627282930[[#This Row],[Date last contacted]],{"April",4;"August",8;"December",12;"February",2;"January",1;"July",7;"June",6;"March",3;"May",5;"November",11;"October",10;"September",9}),1)</f>
        <v>#REF!</v>
      </c>
      <c r="L11" s="199">
        <f>tblData2456789101112131415161718192021222324252627282930[[#This Row],[Projected Premium]]*tblData2456789101112131415161718192021222324252627282930[[#This Row],[Email]]</f>
        <v>0</v>
      </c>
    </row>
    <row r="12" spans="2:12" s="49" customFormat="1" ht="32.4" x14ac:dyDescent="0.3">
      <c r="B12" s="166" t="s">
        <v>914</v>
      </c>
      <c r="C12" s="166" t="s">
        <v>250</v>
      </c>
      <c r="D12" s="166" t="s">
        <v>250</v>
      </c>
      <c r="E12" s="166" t="s">
        <v>845</v>
      </c>
      <c r="F12" s="166">
        <v>70000</v>
      </c>
      <c r="G12" s="167"/>
      <c r="H12" s="21">
        <v>43471</v>
      </c>
      <c r="I12" s="20" t="s">
        <v>915</v>
      </c>
      <c r="J12" s="53"/>
      <c r="K12" s="176" t="e">
        <f>DATE(#REF!,LOOKUP(tblData2456789101112131415161718192021222324252627282930[[#This Row],[Date last contacted]],{"April",4;"August",8;"December",12;"February",2;"January",1;"July",7;"June",6;"March",3;"May",5;"November",11;"October",10;"September",9}),1)</f>
        <v>#REF!</v>
      </c>
      <c r="L12" s="170">
        <f>tblData2456789101112131415161718192021222324252627282930[[#This Row],[Projected Premium]]*tblData2456789101112131415161718192021222324252627282930[[#This Row],[Email]]</f>
        <v>0</v>
      </c>
    </row>
    <row r="13" spans="2:12" s="49" customFormat="1" ht="16.2" x14ac:dyDescent="0.3">
      <c r="B13" s="166"/>
      <c r="C13" s="166"/>
      <c r="D13" s="166"/>
      <c r="E13" s="166"/>
      <c r="F13" s="166"/>
      <c r="G13" s="167"/>
      <c r="H13" s="196"/>
      <c r="I13" s="196"/>
      <c r="J13" s="197"/>
      <c r="K13" s="198" t="e">
        <f>DATE(#REF!,LOOKUP(tblData2456789101112131415161718192021222324252627282930[[#This Row],[Date last contacted]],{"April",4;"August",8;"December",12;"February",2;"January",1;"July",7;"June",6;"March",3;"May",5;"November",11;"October",10;"September",9}),1)</f>
        <v>#REF!</v>
      </c>
      <c r="L13" s="199">
        <f>tblData2456789101112131415161718192021222324252627282930[[#This Row],[Projected Premium]]*tblData2456789101112131415161718192021222324252627282930[[#This Row],[Email]]</f>
        <v>0</v>
      </c>
    </row>
    <row r="14" spans="2:12" s="49" customFormat="1" ht="16.2" x14ac:dyDescent="0.3">
      <c r="B14" s="166"/>
      <c r="C14" s="166"/>
      <c r="D14" s="166"/>
      <c r="E14" s="166"/>
      <c r="F14" s="166"/>
      <c r="G14" s="167"/>
      <c r="H14" s="20"/>
      <c r="I14" s="20"/>
      <c r="J14" s="53"/>
      <c r="K14" s="176" t="e">
        <f>DATE(#REF!,LOOKUP(tblData2456789101112131415161718192021222324252627282930[[#This Row],[Date last contacted]],{"April",4;"August",8;"December",12;"February",2;"January",1;"July",7;"June",6;"March",3;"May",5;"November",11;"October",10;"September",9}),1)</f>
        <v>#REF!</v>
      </c>
      <c r="L14" s="170">
        <f>tblData2456789101112131415161718192021222324252627282930[[#This Row],[Projected Premium]]*tblData2456789101112131415161718192021222324252627282930[[#This Row],[Email]]</f>
        <v>0</v>
      </c>
    </row>
    <row r="15" spans="2:12" s="49" customFormat="1" ht="32.4" x14ac:dyDescent="0.3">
      <c r="B15" s="166" t="s">
        <v>988</v>
      </c>
      <c r="C15" s="166" t="s">
        <v>989</v>
      </c>
      <c r="D15" s="166" t="s">
        <v>80</v>
      </c>
      <c r="E15" s="166" t="s">
        <v>20</v>
      </c>
      <c r="F15" s="166">
        <v>10000</v>
      </c>
      <c r="G15" s="167"/>
      <c r="H15" s="224">
        <v>43613</v>
      </c>
      <c r="I15" s="196" t="s">
        <v>344</v>
      </c>
      <c r="J15" s="197"/>
      <c r="K15" s="198" t="e">
        <f>DATE(#REF!,LOOKUP(tblData2456789101112131415161718192021222324252627282930[[#This Row],[Date last contacted]],{"April",4;"August",8;"December",12;"February",2;"January",1;"July",7;"June",6;"March",3;"May",5;"November",11;"October",10;"September",9}),1)</f>
        <v>#REF!</v>
      </c>
      <c r="L15" s="199">
        <f>tblData2456789101112131415161718192021222324252627282930[[#This Row],[Projected Premium]]*tblData2456789101112131415161718192021222324252627282930[[#This Row],[Email]]</f>
        <v>0</v>
      </c>
    </row>
    <row r="16" spans="2:12" s="49" customFormat="1" ht="16.2" x14ac:dyDescent="0.3">
      <c r="B16" s="166"/>
      <c r="C16" s="166"/>
      <c r="D16" s="166"/>
      <c r="E16" s="166"/>
      <c r="F16" s="166"/>
      <c r="G16" s="167"/>
      <c r="H16" s="196"/>
      <c r="I16" s="196"/>
      <c r="J16" s="197"/>
      <c r="K16" s="198" t="e">
        <f>DATE(#REF!,LOOKUP(tblData2456789101112131415161718192021222324252627282930[[#This Row],[Date last contacted]],{"April",4;"August",8;"December",12;"February",2;"January",1;"July",7;"June",6;"March",3;"May",5;"November",11;"October",10;"September",9}),1)</f>
        <v>#REF!</v>
      </c>
      <c r="L16" s="199">
        <f>tblData2456789101112131415161718192021222324252627282930[[#This Row],[Projected Premium]]*tblData2456789101112131415161718192021222324252627282930[[#This Row],[Email]]</f>
        <v>0</v>
      </c>
    </row>
    <row r="17" spans="2:12" s="49" customFormat="1" ht="16.2" x14ac:dyDescent="0.3">
      <c r="B17" s="166" t="s">
        <v>1005</v>
      </c>
      <c r="C17" s="166" t="s">
        <v>1006</v>
      </c>
      <c r="D17" s="166" t="s">
        <v>1007</v>
      </c>
      <c r="E17" s="166" t="s">
        <v>1033</v>
      </c>
      <c r="F17" s="166">
        <v>15000</v>
      </c>
      <c r="G17" s="167"/>
      <c r="H17" s="224">
        <v>43696</v>
      </c>
      <c r="I17" s="196" t="s">
        <v>1042</v>
      </c>
      <c r="J17" s="197"/>
      <c r="K17" s="198"/>
      <c r="L17" s="199"/>
    </row>
    <row r="18" spans="2:12" s="49" customFormat="1" ht="16.2" x14ac:dyDescent="0.3">
      <c r="B18" s="166"/>
      <c r="C18" s="166"/>
      <c r="D18" s="166"/>
      <c r="E18" s="166"/>
      <c r="F18" s="166"/>
      <c r="G18" s="167"/>
      <c r="H18" s="196"/>
      <c r="I18" s="196"/>
      <c r="J18" s="197"/>
      <c r="K18" s="198" t="e">
        <f>DATE(#REF!,LOOKUP(tblData2456789101112131415161718192021222324252627282930[[#This Row],[Date last contacted]],{"April",4;"August",8;"December",12;"February",2;"January",1;"July",7;"June",6;"March",3;"May",5;"November",11;"October",10;"September",9}),1)</f>
        <v>#REF!</v>
      </c>
      <c r="L18" s="199">
        <f>tblData2456789101112131415161718192021222324252627282930[[#This Row],[Projected Premium]]*tblData2456789101112131415161718192021222324252627282930[[#This Row],[Email]]</f>
        <v>0</v>
      </c>
    </row>
    <row r="19" spans="2:12" s="49" customFormat="1" ht="16.2" x14ac:dyDescent="0.3">
      <c r="B19" s="42" t="s">
        <v>938</v>
      </c>
      <c r="C19" s="42" t="s">
        <v>1029</v>
      </c>
      <c r="D19" s="42" t="s">
        <v>80</v>
      </c>
      <c r="E19" s="42" t="s">
        <v>20</v>
      </c>
      <c r="F19" s="42">
        <v>10000</v>
      </c>
      <c r="G19" s="43"/>
      <c r="H19" s="223">
        <v>43669</v>
      </c>
      <c r="I19" s="219" t="s">
        <v>196</v>
      </c>
      <c r="J19" s="220"/>
      <c r="K19" s="221"/>
      <c r="L19" s="222"/>
    </row>
    <row r="20" spans="2:12" s="49" customFormat="1" ht="16.2" x14ac:dyDescent="0.3">
      <c r="B20" s="166"/>
      <c r="C20" s="166"/>
      <c r="D20" s="166"/>
      <c r="E20" s="166"/>
      <c r="F20" s="166"/>
      <c r="G20" s="167"/>
      <c r="H20" s="196"/>
      <c r="I20" s="196"/>
      <c r="J20" s="197"/>
      <c r="K20" s="198" t="e">
        <f>DATE(#REF!,LOOKUP(tblData2456789101112131415161718192021222324252627282930[[#This Row],[Date last contacted]],{"April",4;"August",8;"December",12;"February",2;"January",1;"July",7;"June",6;"March",3;"May",5;"November",11;"October",10;"September",9}),1)</f>
        <v>#REF!</v>
      </c>
      <c r="L20" s="199">
        <f>tblData2456789101112131415161718192021222324252627282930[[#This Row],[Projected Premium]]*tblData2456789101112131415161718192021222324252627282930[[#This Row],[Email]]</f>
        <v>0</v>
      </c>
    </row>
    <row r="21" spans="2:12" s="49" customFormat="1" ht="16.2" x14ac:dyDescent="0.3">
      <c r="B21" s="166"/>
      <c r="C21" s="166"/>
      <c r="D21" s="166"/>
      <c r="E21" s="166"/>
      <c r="F21" s="166"/>
      <c r="G21" s="167"/>
      <c r="H21" s="224"/>
      <c r="I21" s="196"/>
      <c r="J21" s="197"/>
      <c r="K21" s="198"/>
      <c r="L21" s="199"/>
    </row>
    <row r="22" spans="2:12" s="49" customFormat="1" ht="16.2" x14ac:dyDescent="0.3">
      <c r="B22" s="42" t="s">
        <v>1036</v>
      </c>
      <c r="C22" s="42" t="s">
        <v>1037</v>
      </c>
      <c r="D22" s="42" t="s">
        <v>529</v>
      </c>
      <c r="E22" s="42" t="s">
        <v>20</v>
      </c>
      <c r="F22" s="42">
        <v>1118</v>
      </c>
      <c r="G22" s="43"/>
      <c r="H22" s="223">
        <v>43696</v>
      </c>
      <c r="I22" s="219" t="s">
        <v>196</v>
      </c>
      <c r="J22" s="220"/>
      <c r="K22" s="221"/>
      <c r="L22" s="222"/>
    </row>
    <row r="23" spans="2:12" s="49" customFormat="1" ht="16.2" x14ac:dyDescent="0.3">
      <c r="B23" s="166"/>
      <c r="C23" s="166"/>
      <c r="D23" s="166"/>
      <c r="E23" s="166"/>
      <c r="F23" s="166"/>
      <c r="G23" s="167"/>
      <c r="H23" s="224"/>
      <c r="I23" s="196"/>
      <c r="J23" s="197"/>
      <c r="K23" s="198"/>
      <c r="L23" s="199"/>
    </row>
    <row r="24" spans="2:12" s="49" customFormat="1" ht="16.2" x14ac:dyDescent="0.3">
      <c r="B24" s="166"/>
      <c r="C24" s="166"/>
      <c r="D24" s="166"/>
      <c r="E24" s="166"/>
      <c r="F24" s="166"/>
      <c r="G24" s="167"/>
      <c r="H24" s="196"/>
      <c r="I24" s="196"/>
      <c r="J24" s="197"/>
      <c r="K24" s="198" t="e">
        <f>DATE(#REF!,LOOKUP(tblData2456789101112131415161718192021222324252627282930[[#This Row],[Date last contacted]],{"April",4;"August",8;"December",12;"February",2;"January",1;"July",7;"June",6;"March",3;"May",5;"November",11;"October",10;"September",9}),1)</f>
        <v>#REF!</v>
      </c>
      <c r="L24" s="199">
        <f>tblData2456789101112131415161718192021222324252627282930[[#This Row],[Projected Premium]]*tblData2456789101112131415161718192021222324252627282930[[#This Row],[Email]]</f>
        <v>0</v>
      </c>
    </row>
    <row r="25" spans="2:12" s="49" customFormat="1" ht="16.2" x14ac:dyDescent="0.3">
      <c r="B25" s="166" t="s">
        <v>1034</v>
      </c>
      <c r="C25" s="166" t="s">
        <v>1035</v>
      </c>
      <c r="D25" s="166" t="s">
        <v>80</v>
      </c>
      <c r="E25" s="166" t="s">
        <v>557</v>
      </c>
      <c r="F25" s="166">
        <v>5000</v>
      </c>
      <c r="G25" s="167"/>
      <c r="H25" s="224">
        <v>43696</v>
      </c>
      <c r="I25" s="196" t="s">
        <v>1043</v>
      </c>
      <c r="J25" s="197"/>
      <c r="K25" s="198" t="e">
        <f>DATE(#REF!,LOOKUP(tblData2456789101112131415161718192021222324252627282930[[#This Row],[Date last contacted]],{"April",4;"August",8;"December",12;"February",2;"January",1;"July",7;"June",6;"March",3;"May",5;"November",11;"October",10;"September",9}),1)</f>
        <v>#REF!</v>
      </c>
      <c r="L25" s="199">
        <f>tblData2456789101112131415161718192021222324252627282930[[#This Row],[Projected Premium]]*tblData2456789101112131415161718192021222324252627282930[[#This Row],[Email]]</f>
        <v>0</v>
      </c>
    </row>
    <row r="26" spans="2:12" s="49" customFormat="1" ht="16.2" x14ac:dyDescent="0.3">
      <c r="B26" s="166"/>
      <c r="C26" s="166"/>
      <c r="D26" s="166"/>
      <c r="E26" s="166"/>
      <c r="F26" s="166"/>
      <c r="G26" s="167"/>
      <c r="H26" s="196"/>
      <c r="I26" s="196"/>
      <c r="J26" s="197"/>
      <c r="K26" s="198" t="e">
        <f>DATE(#REF!,LOOKUP(tblData2456789101112131415161718192021222324252627282930[[#This Row],[Date last contacted]],{"April",4;"August",8;"December",12;"February",2;"January",1;"July",7;"June",6;"March",3;"May",5;"November",11;"October",10;"September",9}),1)</f>
        <v>#REF!</v>
      </c>
      <c r="L26" s="199">
        <f>tblData2456789101112131415161718192021222324252627282930[[#This Row],[Projected Premium]]*tblData2456789101112131415161718192021222324252627282930[[#This Row],[Email]]</f>
        <v>0</v>
      </c>
    </row>
    <row r="27" spans="2:12" s="49" customFormat="1" ht="32.4" x14ac:dyDescent="0.3">
      <c r="B27" s="166" t="s">
        <v>1038</v>
      </c>
      <c r="C27" s="166" t="s">
        <v>1040</v>
      </c>
      <c r="D27" s="166" t="s">
        <v>1039</v>
      </c>
      <c r="E27" s="166" t="s">
        <v>1041</v>
      </c>
      <c r="F27" s="166">
        <v>7000</v>
      </c>
      <c r="G27" s="167"/>
      <c r="H27" s="224">
        <v>43696</v>
      </c>
      <c r="I27" s="196" t="s">
        <v>1042</v>
      </c>
      <c r="J27" s="197"/>
      <c r="K27" s="198" t="e">
        <f>DATE(#REF!,LOOKUP(tblData2456789101112131415161718192021222324252627282930[[#This Row],[Date last contacted]],{"April",4;"August",8;"December",12;"February",2;"January",1;"July",7;"June",6;"March",3;"May",5;"November",11;"October",10;"September",9}),1)</f>
        <v>#REF!</v>
      </c>
      <c r="L27" s="199">
        <f>tblData2456789101112131415161718192021222324252627282930[[#This Row],[Projected Premium]]*tblData2456789101112131415161718192021222324252627282930[[#This Row],[Email]]</f>
        <v>0</v>
      </c>
    </row>
    <row r="28" spans="2:12" s="49" customFormat="1" ht="16.2" x14ac:dyDescent="0.3">
      <c r="B28" s="166"/>
      <c r="C28" s="166"/>
      <c r="D28" s="166"/>
      <c r="E28" s="166"/>
      <c r="F28" s="166"/>
      <c r="G28" s="167"/>
      <c r="H28" s="196"/>
      <c r="I28" s="196"/>
      <c r="J28" s="197"/>
      <c r="K28" s="198" t="e">
        <f>DATE(#REF!,LOOKUP(tblData2456789101112131415161718192021222324252627282930[[#This Row],[Date last contacted]],{"April",4;"August",8;"December",12;"February",2;"January",1;"July",7;"June",6;"March",3;"May",5;"November",11;"October",10;"September",9}),1)</f>
        <v>#REF!</v>
      </c>
      <c r="L28" s="199">
        <f>tblData2456789101112131415161718192021222324252627282930[[#This Row],[Projected Premium]]*tblData2456789101112131415161718192021222324252627282930[[#This Row],[Email]]</f>
        <v>0</v>
      </c>
    </row>
    <row r="29" spans="2:12" s="49" customFormat="1" ht="16.2" x14ac:dyDescent="0.3">
      <c r="B29" s="166" t="s">
        <v>1044</v>
      </c>
      <c r="C29" s="166" t="s">
        <v>295</v>
      </c>
      <c r="D29" s="166" t="s">
        <v>671</v>
      </c>
      <c r="E29" s="166" t="s">
        <v>20</v>
      </c>
      <c r="F29" s="166">
        <v>5076</v>
      </c>
      <c r="G29" s="167"/>
      <c r="H29" s="224">
        <v>43696</v>
      </c>
      <c r="I29" s="196" t="s">
        <v>1045</v>
      </c>
      <c r="J29" s="197"/>
      <c r="K29" s="198" t="e">
        <f>DATE(#REF!,LOOKUP(tblData2456789101112131415161718192021222324252627282930[[#This Row],[Date last contacted]],{"April",4;"August",8;"December",12;"February",2;"January",1;"July",7;"June",6;"March",3;"May",5;"November",11;"October",10;"September",9}),1)</f>
        <v>#REF!</v>
      </c>
      <c r="L29" s="199">
        <f>tblData2456789101112131415161718192021222324252627282930[[#This Row],[Projected Premium]]*tblData2456789101112131415161718192021222324252627282930[[#This Row],[Email]]</f>
        <v>0</v>
      </c>
    </row>
    <row r="30" spans="2:12" s="49" customFormat="1" ht="16.2" x14ac:dyDescent="0.3">
      <c r="B30" s="166"/>
      <c r="C30" s="166"/>
      <c r="D30" s="166"/>
      <c r="E30" s="166"/>
      <c r="F30" s="166"/>
      <c r="G30" s="167"/>
      <c r="H30" s="196"/>
      <c r="I30" s="196"/>
      <c r="J30" s="197"/>
      <c r="K30" s="198" t="e">
        <f>DATE(#REF!,LOOKUP(tblData2456789101112131415161718192021222324252627282930[[#This Row],[Date last contacted]],{"April",4;"August",8;"December",12;"February",2;"January",1;"July",7;"June",6;"March",3;"May",5;"November",11;"October",10;"September",9}),1)</f>
        <v>#REF!</v>
      </c>
      <c r="L30" s="199">
        <f>tblData2456789101112131415161718192021222324252627282930[[#This Row],[Projected Premium]]*tblData2456789101112131415161718192021222324252627282930[[#This Row],[Email]]</f>
        <v>0</v>
      </c>
    </row>
    <row r="31" spans="2:12" s="49" customFormat="1" ht="32.4" x14ac:dyDescent="0.3">
      <c r="B31" s="166" t="s">
        <v>1046</v>
      </c>
      <c r="C31" s="166" t="s">
        <v>1047</v>
      </c>
      <c r="D31" s="166" t="s">
        <v>871</v>
      </c>
      <c r="E31" s="166" t="s">
        <v>1048</v>
      </c>
      <c r="F31" s="166">
        <v>75000</v>
      </c>
      <c r="G31" s="167"/>
      <c r="H31" s="224">
        <v>43700</v>
      </c>
      <c r="I31" s="196" t="s">
        <v>1049</v>
      </c>
      <c r="J31" s="208"/>
      <c r="K31" s="198"/>
      <c r="L31" s="199"/>
    </row>
    <row r="32" spans="2:12" s="49" customFormat="1" ht="16.2" x14ac:dyDescent="0.3">
      <c r="B32" s="166"/>
      <c r="C32" s="166"/>
      <c r="D32" s="166"/>
      <c r="E32" s="166"/>
      <c r="F32" s="166"/>
      <c r="G32" s="167"/>
      <c r="H32" s="196"/>
      <c r="I32" s="196"/>
      <c r="J32" s="197"/>
      <c r="K32" s="198"/>
      <c r="L32" s="199"/>
    </row>
    <row r="33" spans="2:12" s="49" customFormat="1" ht="16.2" x14ac:dyDescent="0.3">
      <c r="B33" s="166"/>
      <c r="C33" s="166"/>
      <c r="D33" s="166"/>
      <c r="E33" s="166"/>
      <c r="F33" s="166"/>
      <c r="G33" s="167"/>
      <c r="H33" s="196"/>
      <c r="I33" s="196"/>
      <c r="J33" s="197"/>
      <c r="K33" s="198"/>
      <c r="L33" s="199"/>
    </row>
    <row r="34" spans="2:12" s="49" customFormat="1" ht="16.2" x14ac:dyDescent="0.3">
      <c r="B34" s="42"/>
      <c r="C34" s="42"/>
      <c r="D34" s="42"/>
      <c r="E34" s="42"/>
      <c r="F34" s="42">
        <f>SUBTOTAL(109,F8:F33)</f>
        <v>275194</v>
      </c>
      <c r="G34" s="43"/>
      <c r="H34" s="219"/>
      <c r="I34" s="219"/>
      <c r="J34" s="220"/>
      <c r="K34" s="221"/>
      <c r="L34" s="222"/>
    </row>
    <row r="35" spans="2:12" s="49" customFormat="1" ht="16.2" x14ac:dyDescent="0.3">
      <c r="B35" s="166"/>
      <c r="C35" s="166"/>
      <c r="D35" s="166"/>
      <c r="E35" s="166"/>
      <c r="F35" s="166"/>
      <c r="G35" s="167"/>
      <c r="H35" s="196"/>
      <c r="I35" s="196"/>
      <c r="J35" s="197"/>
      <c r="K35" s="198"/>
      <c r="L35" s="199"/>
    </row>
    <row r="36" spans="2:12" s="49" customFormat="1" ht="16.2" x14ac:dyDescent="0.3">
      <c r="B36" s="166"/>
      <c r="C36" s="166"/>
      <c r="D36" s="166"/>
      <c r="E36" s="166"/>
      <c r="F36" s="166"/>
      <c r="G36" s="167"/>
      <c r="H36" s="196"/>
      <c r="I36" s="196"/>
      <c r="J36" s="208"/>
      <c r="K36" s="198"/>
      <c r="L36" s="199"/>
    </row>
    <row r="37" spans="2:12" s="49" customFormat="1" ht="16.2" x14ac:dyDescent="0.3">
      <c r="B37" s="166"/>
      <c r="C37" s="166"/>
      <c r="D37" s="166"/>
      <c r="E37" s="166"/>
      <c r="F37" s="166"/>
      <c r="G37" s="167"/>
      <c r="H37" s="196"/>
      <c r="I37" s="196"/>
      <c r="J37" s="197"/>
      <c r="K37" s="198"/>
      <c r="L37" s="199"/>
    </row>
    <row r="38" spans="2:12" s="49" customFormat="1" ht="16.2" x14ac:dyDescent="0.3">
      <c r="B38" s="166"/>
      <c r="C38" s="166"/>
      <c r="D38" s="166"/>
      <c r="E38" s="166"/>
      <c r="F38" s="166"/>
      <c r="G38" s="167"/>
      <c r="H38" s="196"/>
      <c r="I38" s="196"/>
      <c r="J38" s="197"/>
      <c r="K38" s="198"/>
      <c r="L38" s="199"/>
    </row>
    <row r="39" spans="2:12" s="49" customFormat="1" ht="16.2" x14ac:dyDescent="0.3">
      <c r="B39" s="166"/>
      <c r="C39" s="166"/>
      <c r="D39" s="166"/>
      <c r="E39" s="166"/>
      <c r="F39" s="166"/>
      <c r="G39" s="167"/>
      <c r="H39" s="196"/>
      <c r="I39" s="196"/>
      <c r="J39" s="197"/>
      <c r="K39" s="198"/>
      <c r="L39" s="199"/>
    </row>
    <row r="40" spans="2:12" s="83" customFormat="1" ht="16.2" x14ac:dyDescent="0.3">
      <c r="B40" s="76"/>
      <c r="C40" s="76"/>
      <c r="D40" s="76"/>
      <c r="E40" s="76"/>
      <c r="F40" s="76"/>
      <c r="G40" s="77"/>
      <c r="H40" s="214"/>
      <c r="I40" s="214"/>
      <c r="J40" s="215"/>
      <c r="K40" s="216"/>
      <c r="L40" s="217"/>
    </row>
    <row r="41" spans="2:12" s="49" customFormat="1" ht="16.2" x14ac:dyDescent="0.3">
      <c r="B41" s="166"/>
      <c r="C41" s="166"/>
      <c r="D41" s="166"/>
      <c r="E41" s="166"/>
      <c r="F41" s="166"/>
      <c r="G41" s="167"/>
      <c r="H41" s="196"/>
      <c r="I41" s="196"/>
      <c r="J41" s="197"/>
      <c r="K41" s="198"/>
      <c r="L41" s="199"/>
    </row>
    <row r="42" spans="2:12" s="49" customFormat="1" ht="16.2" x14ac:dyDescent="0.3">
      <c r="B42" s="166"/>
      <c r="C42" s="166"/>
      <c r="D42" s="166"/>
      <c r="E42" s="166"/>
      <c r="F42" s="166"/>
      <c r="G42" s="167"/>
      <c r="H42" s="196"/>
      <c r="I42" s="196"/>
      <c r="J42" s="197"/>
      <c r="K42" s="198"/>
      <c r="L42" s="199"/>
    </row>
    <row r="43" spans="2:12" s="49" customFormat="1" ht="16.2" x14ac:dyDescent="0.3">
      <c r="B43" s="166"/>
      <c r="C43" s="166"/>
      <c r="D43" s="166"/>
      <c r="E43" s="166"/>
      <c r="F43" s="166"/>
      <c r="G43" s="167"/>
      <c r="H43" s="196"/>
      <c r="I43" s="196"/>
      <c r="J43" s="197"/>
      <c r="K43" s="198" t="e">
        <f>DATE(#REF!,LOOKUP(tblData2456789101112131415161718192021222324252627282930[[#This Row],[Date last contacted]],{"April",4;"August",8;"December",12;"February",2;"January",1;"July",7;"June",6;"March",3;"May",5;"November",11;"October",10;"September",9}),1)</f>
        <v>#REF!</v>
      </c>
      <c r="L43" s="199">
        <f>tblData2456789101112131415161718192021222324252627282930[[#This Row],[Projected Premium]]*tblData2456789101112131415161718192021222324252627282930[[#This Row],[Email]]</f>
        <v>0</v>
      </c>
    </row>
    <row r="44" spans="2:12" s="49" customFormat="1" ht="16.2" x14ac:dyDescent="0.3">
      <c r="B44" s="166"/>
      <c r="C44" s="166"/>
      <c r="D44" s="166"/>
      <c r="E44" s="166"/>
      <c r="F44" s="166"/>
      <c r="G44" s="167"/>
      <c r="H44" s="196"/>
      <c r="I44" s="196"/>
      <c r="J44" s="197"/>
      <c r="K44" s="198" t="e">
        <f>DATE(#REF!,LOOKUP(tblData2456789101112131415161718192021222324252627282930[[#This Row],[Date last contacted]],{"April",4;"August",8;"December",12;"February",2;"January",1;"July",7;"June",6;"March",3;"May",5;"November",11;"October",10;"September",9}),1)</f>
        <v>#REF!</v>
      </c>
      <c r="L44" s="199">
        <f>tblData2456789101112131415161718192021222324252627282930[[#This Row],[Projected Premium]]*tblData2456789101112131415161718192021222324252627282930[[#This Row],[Email]]</f>
        <v>0</v>
      </c>
    </row>
    <row r="45" spans="2:12" s="49" customFormat="1" ht="16.2" x14ac:dyDescent="0.3">
      <c r="B45" s="166"/>
      <c r="C45" s="166"/>
      <c r="D45" s="166"/>
      <c r="E45" s="166"/>
      <c r="F45" s="166"/>
      <c r="G45" s="167"/>
      <c r="H45" s="196"/>
      <c r="I45" s="196"/>
      <c r="J45" s="197"/>
      <c r="K45" s="198" t="e">
        <f>DATE(#REF!,LOOKUP(tblData2456789101112131415161718192021222324252627282930[[#This Row],[Date last contacted]],{"April",4;"August",8;"December",12;"February",2;"January",1;"July",7;"June",6;"March",3;"May",5;"November",11;"October",10;"September",9}),1)</f>
        <v>#REF!</v>
      </c>
      <c r="L45" s="199">
        <f>tblData2456789101112131415161718192021222324252627282930[[#This Row],[Projected Premium]]*tblData2456789101112131415161718192021222324252627282930[[#This Row],[Email]]</f>
        <v>0</v>
      </c>
    </row>
    <row r="46" spans="2:12" s="49" customFormat="1" ht="16.2" x14ac:dyDescent="0.3">
      <c r="B46" s="166"/>
      <c r="C46" s="166"/>
      <c r="D46" s="166"/>
      <c r="E46" s="166"/>
      <c r="F46" s="166"/>
      <c r="G46" s="167"/>
      <c r="H46" s="20"/>
      <c r="I46" s="20"/>
      <c r="J46" s="53"/>
      <c r="K46" s="176" t="e">
        <f>DATE(#REF!,LOOKUP(tblData2456789101112131415161718192021222324252627282930[[#This Row],[Date last contacted]],{"April",4;"August",8;"December",12;"February",2;"January",1;"July",7;"June",6;"March",3;"May",5;"November",11;"October",10;"September",9}),1)</f>
        <v>#REF!</v>
      </c>
      <c r="L46" s="170">
        <f>tblData2456789101112131415161718192021222324252627282930[[#This Row],[Projected Premium]]*tblData2456789101112131415161718192021222324252627282930[[#This Row],[Email]]</f>
        <v>0</v>
      </c>
    </row>
    <row r="47" spans="2:12" s="49" customFormat="1" ht="16.2" x14ac:dyDescent="0.3">
      <c r="B47" s="166"/>
      <c r="C47" s="166"/>
      <c r="D47" s="166"/>
      <c r="E47" s="166"/>
      <c r="F47" s="166" t="e">
        <f>SUM(#REF!)</f>
        <v>#REF!</v>
      </c>
      <c r="G47" s="167"/>
      <c r="H47" s="196"/>
      <c r="I47" s="196"/>
      <c r="J47" s="197"/>
      <c r="K47" s="198" t="e">
        <f>DATE(#REF!,LOOKUP(tblData2456789101112131415161718192021222324252627282930[[#This Row],[Date last contacted]],{"April",4;"August",8;"December",12;"February",2;"January",1;"July",7;"June",6;"March",3;"May",5;"November",11;"October",10;"September",9}),1)</f>
        <v>#REF!</v>
      </c>
      <c r="L47" s="199" t="e">
        <f>tblData2456789101112131415161718192021222324252627282930[[#This Row],[Projected Premium]]*tblData2456789101112131415161718192021222324252627282930[[#This Row],[Email]]</f>
        <v>#REF!</v>
      </c>
    </row>
    <row r="48" spans="2:12" ht="16.2" x14ac:dyDescent="0.3">
      <c r="B48" s="8" t="s">
        <v>2</v>
      </c>
      <c r="C48" s="8"/>
      <c r="D48" s="8"/>
      <c r="E48" s="7"/>
      <c r="F48" s="7" t="e">
        <f>SUBTOTAL(109,tblData2456789101112131415161718192021222324252627282930[Projected Premium])</f>
        <v>#REF!</v>
      </c>
      <c r="G48" s="20"/>
      <c r="H48" s="8"/>
      <c r="I48" s="20"/>
      <c r="J48" s="8"/>
      <c r="K48" s="12"/>
      <c r="L48" s="12"/>
    </row>
    <row r="49" spans="2:12" ht="16.2" x14ac:dyDescent="0.3">
      <c r="B49" s="136"/>
      <c r="C49" s="136"/>
      <c r="D49" s="136"/>
      <c r="E49" s="136"/>
      <c r="F49" s="136"/>
      <c r="G49" s="115"/>
      <c r="H49" s="136"/>
      <c r="I49" s="115"/>
      <c r="J49" s="136"/>
      <c r="K49" s="136"/>
      <c r="L49"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46CD0-C3CA-4D0B-864A-59BD924E701D}">
  <sheetPr>
    <tabColor theme="4"/>
    <pageSetUpPr autoPageBreaks="0" fitToPage="1"/>
  </sheetPr>
  <dimension ref="B1:L58"/>
  <sheetViews>
    <sheetView showGridLines="0" topLeftCell="A5" workbookViewId="0">
      <selection activeCell="I31" sqref="I31"/>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2.85546875"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ht="32.4" x14ac:dyDescent="0.3">
      <c r="B9" s="18" t="s">
        <v>1025</v>
      </c>
      <c r="C9" s="18" t="s">
        <v>1026</v>
      </c>
      <c r="D9" s="18" t="s">
        <v>1027</v>
      </c>
      <c r="E9" s="18" t="s">
        <v>20</v>
      </c>
      <c r="F9" s="18">
        <v>70000</v>
      </c>
      <c r="G9" s="19" t="s">
        <v>1028</v>
      </c>
      <c r="H9" s="224">
        <v>43668</v>
      </c>
      <c r="I9" s="196" t="s">
        <v>1019</v>
      </c>
      <c r="J9" s="197"/>
      <c r="K9" s="225" t="e">
        <f>DATE(#REF!,LOOKUP(tblData24567891011121314151617181920212223242526272829[[#This Row],[Date last contacted]],{"April",4;"August",8;"December",12;"February",2;"January",1;"July",7;"June",6;"March",3;"May",5;"November",11;"October",10;"September",9}),1)</f>
        <v>#REF!</v>
      </c>
      <c r="L9" s="199">
        <f>tblData24567891011121314151617181920212223242526272829[[#This Row],[Projected Premium]]*tblData24567891011121314151617181920212223242526272829[[#This Row],[Email]]</f>
        <v>0</v>
      </c>
    </row>
    <row r="10" spans="2:12" ht="16.2" x14ac:dyDescent="0.3">
      <c r="B10" s="18"/>
      <c r="C10" s="18"/>
      <c r="D10" s="18"/>
      <c r="E10" s="18"/>
      <c r="F10" s="18"/>
      <c r="G10" s="19"/>
      <c r="H10" s="196"/>
      <c r="I10" s="196"/>
      <c r="J10" s="197"/>
      <c r="K10" s="225" t="e">
        <f>DATE(#REF!,LOOKUP(tblData24567891011121314151617181920212223242526272829[[#This Row],[Date last contacted]],{"April",4;"August",8;"December",12;"February",2;"January",1;"July",7;"June",6;"March",3;"May",5;"November",11;"October",10;"September",9}),1)</f>
        <v>#REF!</v>
      </c>
      <c r="L10" s="199">
        <f>tblData24567891011121314151617181920212223242526272829[[#This Row],[Projected Premium]]*tblData24567891011121314151617181920212223242526272829[[#This Row],[Email]]</f>
        <v>0</v>
      </c>
    </row>
    <row r="11" spans="2:12" ht="32.4" x14ac:dyDescent="0.3">
      <c r="B11" s="166" t="s">
        <v>1008</v>
      </c>
      <c r="C11" s="166" t="s">
        <v>1018</v>
      </c>
      <c r="D11" s="166" t="s">
        <v>80</v>
      </c>
      <c r="E11" s="166" t="s">
        <v>845</v>
      </c>
      <c r="F11" s="166">
        <v>13000</v>
      </c>
      <c r="G11" s="167"/>
      <c r="H11" s="224">
        <v>43644</v>
      </c>
      <c r="I11" s="196" t="s">
        <v>1019</v>
      </c>
      <c r="J11" s="53"/>
      <c r="K11" s="169"/>
      <c r="L11" s="170"/>
    </row>
    <row r="12" spans="2:12" ht="16.2" x14ac:dyDescent="0.3">
      <c r="B12" s="18"/>
      <c r="C12" s="18"/>
      <c r="D12" s="18"/>
      <c r="E12" s="18"/>
      <c r="F12" s="18"/>
      <c r="G12" s="19"/>
      <c r="H12" s="21"/>
      <c r="I12" s="20"/>
      <c r="J12" s="53"/>
      <c r="K12" s="169"/>
      <c r="L12" s="170"/>
    </row>
    <row r="13" spans="2:12" s="49" customFormat="1" ht="16.2" x14ac:dyDescent="0.3">
      <c r="B13" s="42" t="s">
        <v>1022</v>
      </c>
      <c r="C13" s="42" t="s">
        <v>1023</v>
      </c>
      <c r="D13" s="42" t="s">
        <v>80</v>
      </c>
      <c r="E13" s="42" t="s">
        <v>1024</v>
      </c>
      <c r="F13" s="42">
        <v>18000</v>
      </c>
      <c r="G13" s="43"/>
      <c r="H13" s="223">
        <v>43668</v>
      </c>
      <c r="I13" s="219" t="s">
        <v>196</v>
      </c>
      <c r="J13" s="220"/>
      <c r="K13" s="221" t="e">
        <f>DATE(#REF!,LOOKUP(tblData24567891011121314151617181920212223242526272829[[#This Row],[Date last contacted]],{"April",4;"August",8;"December",12;"February",2;"January",1;"July",7;"June",6;"March",3;"May",5;"November",11;"October",10;"September",9}),1)</f>
        <v>#REF!</v>
      </c>
      <c r="L13" s="222">
        <f>tblData24567891011121314151617181920212223242526272829[[#This Row],[Projected Premium]]*tblData24567891011121314151617181920212223242526272829[[#This Row],[Email]]</f>
        <v>0</v>
      </c>
    </row>
    <row r="14" spans="2:12" s="49" customFormat="1" ht="48.6" x14ac:dyDescent="0.3">
      <c r="B14" s="166" t="s">
        <v>877</v>
      </c>
      <c r="C14" s="166" t="s">
        <v>904</v>
      </c>
      <c r="D14" s="166" t="s">
        <v>80</v>
      </c>
      <c r="E14" s="166" t="s">
        <v>905</v>
      </c>
      <c r="F14" s="166">
        <v>5000</v>
      </c>
      <c r="G14" s="167"/>
      <c r="H14" s="21">
        <v>43534</v>
      </c>
      <c r="I14" s="20" t="s">
        <v>906</v>
      </c>
      <c r="J14" s="53"/>
      <c r="K14" s="176" t="e">
        <f>DATE(#REF!,LOOKUP(tblData24567891011121314151617181920212223242526272829[[#This Row],[Date last contacted]],{"April",4;"August",8;"December",12;"February",2;"January",1;"July",7;"June",6;"March",3;"May",5;"November",11;"October",10;"September",9}),1)</f>
        <v>#REF!</v>
      </c>
      <c r="L14" s="170">
        <f>tblData24567891011121314151617181920212223242526272829[[#This Row],[Projected Premium]]*tblData24567891011121314151617181920212223242526272829[[#This Row],[Email]]</f>
        <v>0</v>
      </c>
    </row>
    <row r="15" spans="2:12" s="49" customFormat="1" ht="16.2" x14ac:dyDescent="0.3">
      <c r="B15" s="166"/>
      <c r="C15" s="166"/>
      <c r="D15" s="166"/>
      <c r="E15" s="166"/>
      <c r="F15" s="166"/>
      <c r="G15" s="167"/>
      <c r="H15" s="20"/>
      <c r="I15" s="20"/>
      <c r="J15" s="53"/>
      <c r="K15" s="176" t="e">
        <f>DATE(#REF!,LOOKUP(tblData24567891011121314151617181920212223242526272829[[#This Row],[Date last contacted]],{"April",4;"August",8;"December",12;"February",2;"January",1;"July",7;"June",6;"March",3;"May",5;"November",11;"October",10;"September",9}),1)</f>
        <v>#REF!</v>
      </c>
      <c r="L15" s="170">
        <f>tblData24567891011121314151617181920212223242526272829[[#This Row],[Projected Premium]]*tblData24567891011121314151617181920212223242526272829[[#This Row],[Email]]</f>
        <v>0</v>
      </c>
    </row>
    <row r="16" spans="2:12" s="49" customFormat="1" ht="32.4" x14ac:dyDescent="0.3">
      <c r="B16" s="166" t="s">
        <v>1009</v>
      </c>
      <c r="C16" s="166" t="s">
        <v>1010</v>
      </c>
      <c r="D16" s="166" t="s">
        <v>80</v>
      </c>
      <c r="E16" s="166" t="s">
        <v>1011</v>
      </c>
      <c r="F16" s="166">
        <v>1000</v>
      </c>
      <c r="G16" s="167"/>
      <c r="H16" s="224">
        <v>43638</v>
      </c>
      <c r="I16" s="196" t="s">
        <v>1019</v>
      </c>
      <c r="J16" s="72"/>
      <c r="K16" s="171"/>
      <c r="L16" s="188"/>
    </row>
    <row r="17" spans="2:12" s="49" customFormat="1" ht="16.2" x14ac:dyDescent="0.3">
      <c r="B17" s="166"/>
      <c r="C17" s="166"/>
      <c r="D17" s="166"/>
      <c r="E17" s="166"/>
      <c r="F17" s="166"/>
      <c r="G17" s="167"/>
      <c r="H17" s="196"/>
      <c r="I17" s="196"/>
      <c r="J17" s="197"/>
      <c r="K17" s="198" t="e">
        <f>DATE(#REF!,LOOKUP(tblData24567891011121314151617181920212223242526272829[[#This Row],[Date last contacted]],{"April",4;"August",8;"December",12;"February",2;"January",1;"July",7;"June",6;"March",3;"May",5;"November",11;"October",10;"September",9}),1)</f>
        <v>#REF!</v>
      </c>
      <c r="L17" s="199">
        <f>tblData24567891011121314151617181920212223242526272829[[#This Row],[Projected Premium]]*tblData24567891011121314151617181920212223242526272829[[#This Row],[Email]]</f>
        <v>0</v>
      </c>
    </row>
    <row r="18" spans="2:12" s="49" customFormat="1" ht="32.4" x14ac:dyDescent="0.3">
      <c r="B18" s="166" t="s">
        <v>914</v>
      </c>
      <c r="C18" s="166" t="s">
        <v>250</v>
      </c>
      <c r="D18" s="166" t="s">
        <v>250</v>
      </c>
      <c r="E18" s="166" t="s">
        <v>845</v>
      </c>
      <c r="F18" s="166">
        <v>70000</v>
      </c>
      <c r="G18" s="167"/>
      <c r="H18" s="21">
        <v>43471</v>
      </c>
      <c r="I18" s="20" t="s">
        <v>915</v>
      </c>
      <c r="J18" s="53"/>
      <c r="K18" s="176" t="e">
        <f>DATE(#REF!,LOOKUP(tblData24567891011121314151617181920212223242526272829[[#This Row],[Date last contacted]],{"April",4;"August",8;"December",12;"February",2;"January",1;"July",7;"June",6;"March",3;"May",5;"November",11;"October",10;"September",9}),1)</f>
        <v>#REF!</v>
      </c>
      <c r="L18" s="170">
        <f>tblData24567891011121314151617181920212223242526272829[[#This Row],[Projected Premium]]*tblData24567891011121314151617181920212223242526272829[[#This Row],[Email]]</f>
        <v>0</v>
      </c>
    </row>
    <row r="19" spans="2:12" s="49" customFormat="1" ht="16.2" x14ac:dyDescent="0.3">
      <c r="B19" s="166"/>
      <c r="C19" s="166"/>
      <c r="D19" s="166"/>
      <c r="E19" s="166"/>
      <c r="F19" s="166"/>
      <c r="G19" s="167"/>
      <c r="H19" s="196"/>
      <c r="I19" s="196"/>
      <c r="J19" s="197"/>
      <c r="K19" s="198" t="e">
        <f>DATE(#REF!,LOOKUP(tblData24567891011121314151617181920212223242526272829[[#This Row],[Date last contacted]],{"April",4;"August",8;"December",12;"February",2;"January",1;"July",7;"June",6;"March",3;"May",5;"November",11;"October",10;"September",9}),1)</f>
        <v>#REF!</v>
      </c>
      <c r="L19" s="199">
        <f>tblData24567891011121314151617181920212223242526272829[[#This Row],[Projected Premium]]*tblData24567891011121314151617181920212223242526272829[[#This Row],[Email]]</f>
        <v>0</v>
      </c>
    </row>
    <row r="20" spans="2:12" s="49" customFormat="1" ht="16.2" x14ac:dyDescent="0.3">
      <c r="B20" s="166"/>
      <c r="C20" s="166"/>
      <c r="D20" s="166"/>
      <c r="E20" s="166"/>
      <c r="F20" s="166"/>
      <c r="G20" s="167"/>
      <c r="H20" s="20"/>
      <c r="I20" s="20"/>
      <c r="J20" s="53"/>
      <c r="K20" s="176" t="e">
        <f>DATE(#REF!,LOOKUP(tblData24567891011121314151617181920212223242526272829[[#This Row],[Date last contacted]],{"April",4;"August",8;"December",12;"February",2;"January",1;"July",7;"June",6;"March",3;"May",5;"November",11;"October",10;"September",9}),1)</f>
        <v>#REF!</v>
      </c>
      <c r="L20" s="170">
        <f>tblData24567891011121314151617181920212223242526272829[[#This Row],[Projected Premium]]*tblData24567891011121314151617181920212223242526272829[[#This Row],[Email]]</f>
        <v>0</v>
      </c>
    </row>
    <row r="21" spans="2:12" s="49" customFormat="1" ht="32.4" x14ac:dyDescent="0.3">
      <c r="B21" s="166" t="s">
        <v>988</v>
      </c>
      <c r="C21" s="166" t="s">
        <v>989</v>
      </c>
      <c r="D21" s="166" t="s">
        <v>80</v>
      </c>
      <c r="E21" s="166" t="s">
        <v>20</v>
      </c>
      <c r="F21" s="166">
        <v>10000</v>
      </c>
      <c r="G21" s="167"/>
      <c r="H21" s="224">
        <v>43613</v>
      </c>
      <c r="I21" s="196" t="s">
        <v>344</v>
      </c>
      <c r="J21" s="197"/>
      <c r="K21" s="198" t="e">
        <f>DATE(#REF!,LOOKUP(tblData24567891011121314151617181920212223242526272829[[#This Row],[Date last contacted]],{"April",4;"August",8;"December",12;"February",2;"January",1;"July",7;"June",6;"March",3;"May",5;"November",11;"October",10;"September",9}),1)</f>
        <v>#REF!</v>
      </c>
      <c r="L21" s="199">
        <f>tblData24567891011121314151617181920212223242526272829[[#This Row],[Projected Premium]]*tblData24567891011121314151617181920212223242526272829[[#This Row],[Email]]</f>
        <v>0</v>
      </c>
    </row>
    <row r="22" spans="2:12" s="49" customFormat="1" ht="16.2" x14ac:dyDescent="0.3">
      <c r="B22" s="166"/>
      <c r="C22" s="166"/>
      <c r="D22" s="166"/>
      <c r="E22" s="166"/>
      <c r="F22" s="166"/>
      <c r="G22" s="167"/>
      <c r="H22" s="196"/>
      <c r="I22" s="196"/>
      <c r="J22" s="197"/>
      <c r="K22" s="198" t="e">
        <f>DATE(#REF!,LOOKUP(tblData24567891011121314151617181920212223242526272829[[#This Row],[Date last contacted]],{"April",4;"August",8;"December",12;"February",2;"January",1;"July",7;"June",6;"March",3;"May",5;"November",11;"October",10;"September",9}),1)</f>
        <v>#REF!</v>
      </c>
      <c r="L22" s="199">
        <f>tblData24567891011121314151617181920212223242526272829[[#This Row],[Projected Premium]]*tblData24567891011121314151617181920212223242526272829[[#This Row],[Email]]</f>
        <v>0</v>
      </c>
    </row>
    <row r="23" spans="2:12" s="49" customFormat="1" ht="32.4" x14ac:dyDescent="0.3">
      <c r="B23" s="166" t="s">
        <v>1005</v>
      </c>
      <c r="C23" s="166" t="s">
        <v>1006</v>
      </c>
      <c r="D23" s="166" t="s">
        <v>1007</v>
      </c>
      <c r="E23" s="166" t="s">
        <v>1033</v>
      </c>
      <c r="F23" s="166">
        <v>15000</v>
      </c>
      <c r="G23" s="167"/>
      <c r="H23" s="224">
        <v>43669</v>
      </c>
      <c r="I23" s="196" t="s">
        <v>344</v>
      </c>
      <c r="J23" s="197"/>
      <c r="K23" s="198"/>
      <c r="L23" s="199"/>
    </row>
    <row r="24" spans="2:12" s="49" customFormat="1" ht="16.2" x14ac:dyDescent="0.3">
      <c r="B24" s="166"/>
      <c r="C24" s="166"/>
      <c r="D24" s="166"/>
      <c r="E24" s="166"/>
      <c r="F24" s="166"/>
      <c r="G24" s="167"/>
      <c r="H24" s="196"/>
      <c r="I24" s="196"/>
      <c r="J24" s="197"/>
      <c r="K24" s="198" t="e">
        <f>DATE(#REF!,LOOKUP(tblData24567891011121314151617181920212223242526272829[[#This Row],[Date last contacted]],{"April",4;"August",8;"December",12;"February",2;"January",1;"July",7;"June",6;"March",3;"May",5;"November",11;"October",10;"September",9}),1)</f>
        <v>#REF!</v>
      </c>
      <c r="L24" s="199">
        <f>tblData24567891011121314151617181920212223242526272829[[#This Row],[Projected Premium]]*tblData24567891011121314151617181920212223242526272829[[#This Row],[Email]]</f>
        <v>0</v>
      </c>
    </row>
    <row r="25" spans="2:12" s="193" customFormat="1" ht="32.4" x14ac:dyDescent="0.3">
      <c r="B25" s="192" t="s">
        <v>938</v>
      </c>
      <c r="C25" s="192" t="s">
        <v>1029</v>
      </c>
      <c r="D25" s="192" t="s">
        <v>80</v>
      </c>
      <c r="E25" s="192" t="s">
        <v>20</v>
      </c>
      <c r="F25" s="192">
        <v>8000</v>
      </c>
      <c r="G25" s="194"/>
      <c r="H25" s="226">
        <v>43669</v>
      </c>
      <c r="I25" s="227" t="s">
        <v>344</v>
      </c>
      <c r="J25" s="228"/>
      <c r="K25" s="229"/>
      <c r="L25" s="230"/>
    </row>
    <row r="26" spans="2:12" s="49" customFormat="1" ht="16.2" x14ac:dyDescent="0.3">
      <c r="B26" s="166"/>
      <c r="C26" s="166"/>
      <c r="D26" s="166"/>
      <c r="E26" s="166"/>
      <c r="F26" s="166"/>
      <c r="G26" s="167"/>
      <c r="H26" s="196"/>
      <c r="I26" s="196"/>
      <c r="J26" s="197"/>
      <c r="K26" s="198" t="e">
        <f>DATE(#REF!,LOOKUP(tblData24567891011121314151617181920212223242526272829[[#This Row],[Date last contacted]],{"April",4;"August",8;"December",12;"February",2;"January",1;"July",7;"June",6;"March",3;"May",5;"November",11;"October",10;"September",9}),1)</f>
        <v>#REF!</v>
      </c>
      <c r="L26" s="199">
        <f>tblData24567891011121314151617181920212223242526272829[[#This Row],[Projected Premium]]*tblData24567891011121314151617181920212223242526272829[[#This Row],[Email]]</f>
        <v>0</v>
      </c>
    </row>
    <row r="27" spans="2:12" s="49" customFormat="1" ht="32.4" x14ac:dyDescent="0.3">
      <c r="B27" s="166" t="s">
        <v>1030</v>
      </c>
      <c r="C27" s="166" t="s">
        <v>1023</v>
      </c>
      <c r="D27" s="166" t="s">
        <v>80</v>
      </c>
      <c r="E27" s="166" t="s">
        <v>1031</v>
      </c>
      <c r="F27" s="166">
        <v>1500</v>
      </c>
      <c r="G27" s="167"/>
      <c r="H27" s="224">
        <v>43669</v>
      </c>
      <c r="I27" s="196" t="s">
        <v>344</v>
      </c>
      <c r="J27" s="197"/>
      <c r="K27" s="198" t="e">
        <f>DATE(#REF!,LOOKUP(tblData24567891011121314151617181920212223242526272829[[#This Row],[Date last contacted]],{"April",4;"August",8;"December",12;"February",2;"January",1;"July",7;"June",6;"March",3;"May",5;"November",11;"October",10;"September",9}),1)</f>
        <v>#REF!</v>
      </c>
      <c r="L27" s="199">
        <f>tblData24567891011121314151617181920212223242526272829[[#This Row],[Projected Premium]]*tblData24567891011121314151617181920212223242526272829[[#This Row],[Email]]</f>
        <v>0</v>
      </c>
    </row>
    <row r="28" spans="2:12" s="49" customFormat="1" ht="16.2" x14ac:dyDescent="0.3">
      <c r="B28" s="166"/>
      <c r="C28" s="166"/>
      <c r="D28" s="166"/>
      <c r="E28" s="166"/>
      <c r="F28" s="166"/>
      <c r="G28" s="167"/>
      <c r="H28" s="196"/>
      <c r="I28" s="196"/>
      <c r="J28" s="197"/>
      <c r="K28" s="198" t="e">
        <f>DATE(#REF!,LOOKUP(tblData24567891011121314151617181920212223242526272829[[#This Row],[Date last contacted]],{"April",4;"August",8;"December",12;"February",2;"January",1;"July",7;"June",6;"March",3;"May",5;"November",11;"October",10;"September",9}),1)</f>
        <v>#REF!</v>
      </c>
      <c r="L28" s="199">
        <f>tblData24567891011121314151617181920212223242526272829[[#This Row],[Projected Premium]]*tblData24567891011121314151617181920212223242526272829[[#This Row],[Email]]</f>
        <v>0</v>
      </c>
    </row>
    <row r="29" spans="2:12" s="49" customFormat="1" ht="16.2" x14ac:dyDescent="0.3">
      <c r="B29" s="166" t="s">
        <v>1030</v>
      </c>
      <c r="C29" s="166" t="s">
        <v>1023</v>
      </c>
      <c r="D29" s="166" t="s">
        <v>80</v>
      </c>
      <c r="E29" s="166" t="s">
        <v>1032</v>
      </c>
      <c r="F29" s="166">
        <v>5000</v>
      </c>
      <c r="G29" s="167"/>
      <c r="H29" s="224">
        <v>43669</v>
      </c>
      <c r="I29" s="196" t="s">
        <v>349</v>
      </c>
      <c r="J29" s="197"/>
      <c r="K29" s="198" t="e">
        <f>DATE(#REF!,LOOKUP(tblData24567891011121314151617181920212223242526272829[[#This Row],[Date last contacted]],{"April",4;"August",8;"December",12;"February",2;"January",1;"July",7;"June",6;"March",3;"May",5;"November",11;"October",10;"September",9}),1)</f>
        <v>#REF!</v>
      </c>
      <c r="L29" s="199">
        <f>tblData24567891011121314151617181920212223242526272829[[#This Row],[Projected Premium]]*tblData24567891011121314151617181920212223242526272829[[#This Row],[Email]]</f>
        <v>0</v>
      </c>
    </row>
    <row r="30" spans="2:12" s="49" customFormat="1" ht="16.2" x14ac:dyDescent="0.3">
      <c r="B30" s="166"/>
      <c r="C30" s="166"/>
      <c r="D30" s="166"/>
      <c r="E30" s="166"/>
      <c r="F30" s="166"/>
      <c r="G30" s="167"/>
      <c r="H30" s="196"/>
      <c r="I30" s="196"/>
      <c r="J30" s="197"/>
      <c r="K30" s="198" t="e">
        <f>DATE(#REF!,LOOKUP(tblData24567891011121314151617181920212223242526272829[[#This Row],[Date last contacted]],{"April",4;"August",8;"December",12;"February",2;"January",1;"July",7;"June",6;"March",3;"May",5;"November",11;"October",10;"September",9}),1)</f>
        <v>#REF!</v>
      </c>
      <c r="L30" s="199">
        <f>tblData24567891011121314151617181920212223242526272829[[#This Row],[Projected Premium]]*tblData24567891011121314151617181920212223242526272829[[#This Row],[Email]]</f>
        <v>0</v>
      </c>
    </row>
    <row r="31" spans="2:12" s="49" customFormat="1" ht="48.6" x14ac:dyDescent="0.3">
      <c r="B31" s="166" t="s">
        <v>1034</v>
      </c>
      <c r="C31" s="166" t="s">
        <v>1035</v>
      </c>
      <c r="D31" s="166" t="s">
        <v>80</v>
      </c>
      <c r="E31" s="166" t="s">
        <v>557</v>
      </c>
      <c r="F31" s="166">
        <v>5000</v>
      </c>
      <c r="G31" s="167"/>
      <c r="H31" s="224">
        <v>43672</v>
      </c>
      <c r="I31" s="196" t="s">
        <v>906</v>
      </c>
      <c r="J31" s="197"/>
      <c r="K31" s="198" t="e">
        <f>DATE(#REF!,LOOKUP(tblData24567891011121314151617181920212223242526272829[[#This Row],[Date last contacted]],{"April",4;"August",8;"December",12;"February",2;"January",1;"July",7;"June",6;"March",3;"May",5;"November",11;"October",10;"September",9}),1)</f>
        <v>#REF!</v>
      </c>
      <c r="L31" s="199">
        <f>tblData24567891011121314151617181920212223242526272829[[#This Row],[Projected Premium]]*tblData24567891011121314151617181920212223242526272829[[#This Row],[Email]]</f>
        <v>0</v>
      </c>
    </row>
    <row r="32" spans="2:12" s="49" customFormat="1" ht="16.2" x14ac:dyDescent="0.3">
      <c r="B32" s="166"/>
      <c r="C32" s="166"/>
      <c r="D32" s="166"/>
      <c r="E32" s="166"/>
      <c r="F32" s="166">
        <f>SUBTOTAL(109,F8:F27)</f>
        <v>211500</v>
      </c>
      <c r="G32" s="167"/>
      <c r="H32" s="196"/>
      <c r="I32" s="196"/>
      <c r="J32" s="197"/>
      <c r="K32" s="198" t="e">
        <f>DATE(#REF!,LOOKUP(tblData24567891011121314151617181920212223242526272829[[#This Row],[Date last contacted]],{"April",4;"August",8;"December",12;"February",2;"January",1;"July",7;"June",6;"March",3;"May",5;"November",11;"October",10;"September",9}),1)</f>
        <v>#REF!</v>
      </c>
      <c r="L32" s="199">
        <f>tblData24567891011121314151617181920212223242526272829[[#This Row],[Projected Premium]]*tblData24567891011121314151617181920212223242526272829[[#This Row],[Email]]</f>
        <v>0</v>
      </c>
    </row>
    <row r="33" spans="2:12" s="200" customFormat="1" ht="16.2" x14ac:dyDescent="0.3">
      <c r="B33" s="201" t="s">
        <v>958</v>
      </c>
      <c r="C33" s="202"/>
      <c r="D33" s="202"/>
      <c r="E33" s="202"/>
      <c r="F33" s="202"/>
      <c r="G33" s="203"/>
      <c r="H33" s="204"/>
      <c r="I33" s="204"/>
      <c r="J33" s="205"/>
      <c r="K33" s="206" t="e">
        <f>DATE(#REF!,LOOKUP(tblData24567891011121314151617181920212223242526272829[[#This Row],[Date last contacted]],{"April",4;"August",8;"December",12;"February",2;"January",1;"July",7;"June",6;"March",3;"May",5;"November",11;"October",10;"September",9}),1)</f>
        <v>#REF!</v>
      </c>
      <c r="L33" s="207">
        <f>tblData24567891011121314151617181920212223242526272829[[#This Row],[Projected Premium]]*tblData24567891011121314151617181920212223242526272829[[#This Row],[Email]]</f>
        <v>0</v>
      </c>
    </row>
    <row r="34" spans="2:12" s="49" customFormat="1" ht="16.2" x14ac:dyDescent="0.3">
      <c r="B34" s="166"/>
      <c r="C34" s="166"/>
      <c r="D34" s="166"/>
      <c r="E34" s="166"/>
      <c r="F34" s="166"/>
      <c r="G34" s="167"/>
      <c r="H34" s="196"/>
      <c r="I34" s="196"/>
      <c r="J34" s="197"/>
      <c r="K34" s="198" t="e">
        <f>DATE(#REF!,LOOKUP(tblData24567891011121314151617181920212223242526272829[[#This Row],[Date last contacted]],{"April",4;"August",8;"December",12;"February",2;"January",1;"July",7;"June",6;"March",3;"May",5;"November",11;"October",10;"September",9}),1)</f>
        <v>#REF!</v>
      </c>
      <c r="L34" s="199">
        <f>tblData24567891011121314151617181920212223242526272829[[#This Row],[Projected Premium]]*tblData24567891011121314151617181920212223242526272829[[#This Row],[Email]]</f>
        <v>0</v>
      </c>
    </row>
    <row r="35" spans="2:12" s="49" customFormat="1" ht="16.2" x14ac:dyDescent="0.3">
      <c r="B35" s="166"/>
      <c r="C35" s="166"/>
      <c r="D35" s="166"/>
      <c r="E35" s="166"/>
      <c r="F35" s="166"/>
      <c r="G35" s="167"/>
      <c r="H35" s="196"/>
      <c r="I35" s="196"/>
      <c r="J35" s="208"/>
      <c r="K35" s="198"/>
      <c r="L35" s="199"/>
    </row>
    <row r="36" spans="2:12" s="49" customFormat="1" ht="16.2" x14ac:dyDescent="0.3">
      <c r="B36" s="166"/>
      <c r="C36" s="166"/>
      <c r="D36" s="166"/>
      <c r="E36" s="166"/>
      <c r="F36" s="166"/>
      <c r="G36" s="167"/>
      <c r="H36" s="196"/>
      <c r="I36" s="196"/>
      <c r="J36" s="197"/>
      <c r="K36" s="198"/>
      <c r="L36" s="199"/>
    </row>
    <row r="37" spans="2:12" s="83" customFormat="1" ht="16.2" x14ac:dyDescent="0.3">
      <c r="B37" s="76"/>
      <c r="C37" s="76"/>
      <c r="D37" s="76"/>
      <c r="E37" s="76"/>
      <c r="F37" s="76"/>
      <c r="G37" s="77"/>
      <c r="H37" s="214"/>
      <c r="I37" s="214"/>
      <c r="J37" s="215"/>
      <c r="K37" s="216"/>
      <c r="L37" s="217"/>
    </row>
    <row r="38" spans="2:12" s="49" customFormat="1" ht="16.2" x14ac:dyDescent="0.3">
      <c r="B38" s="166"/>
      <c r="C38" s="166"/>
      <c r="D38" s="166"/>
      <c r="E38" s="166"/>
      <c r="F38" s="166"/>
      <c r="G38" s="167"/>
      <c r="H38" s="196"/>
      <c r="I38" s="196"/>
      <c r="J38" s="197"/>
      <c r="K38" s="198"/>
      <c r="L38" s="199"/>
    </row>
    <row r="39" spans="2:12" s="49" customFormat="1" ht="16.2" x14ac:dyDescent="0.3">
      <c r="B39" s="166"/>
      <c r="C39" s="166"/>
      <c r="D39" s="166"/>
      <c r="E39" s="166"/>
      <c r="F39" s="166"/>
      <c r="G39" s="167"/>
      <c r="H39" s="196"/>
      <c r="I39" s="196"/>
      <c r="J39" s="208"/>
      <c r="K39" s="198"/>
      <c r="L39" s="199"/>
    </row>
    <row r="40" spans="2:12" s="49" customFormat="1" ht="16.2" x14ac:dyDescent="0.3">
      <c r="B40" s="166"/>
      <c r="C40" s="166"/>
      <c r="D40" s="166"/>
      <c r="E40" s="166"/>
      <c r="F40" s="166"/>
      <c r="G40" s="167"/>
      <c r="H40" s="196"/>
      <c r="I40" s="196"/>
      <c r="J40" s="208"/>
      <c r="K40" s="198"/>
      <c r="L40" s="199"/>
    </row>
    <row r="41" spans="2:12" s="49" customFormat="1" ht="16.2" x14ac:dyDescent="0.3">
      <c r="B41" s="166"/>
      <c r="C41" s="166"/>
      <c r="D41" s="166"/>
      <c r="E41" s="166"/>
      <c r="F41" s="166"/>
      <c r="G41" s="167"/>
      <c r="H41" s="196"/>
      <c r="I41" s="196"/>
      <c r="J41" s="197"/>
      <c r="K41" s="198"/>
      <c r="L41" s="199"/>
    </row>
    <row r="42" spans="2:12" s="49" customFormat="1" ht="16.2" x14ac:dyDescent="0.3">
      <c r="B42" s="166"/>
      <c r="C42" s="166"/>
      <c r="D42" s="166"/>
      <c r="E42" s="166"/>
      <c r="F42" s="166"/>
      <c r="G42" s="167"/>
      <c r="H42" s="196"/>
      <c r="I42" s="196"/>
      <c r="J42" s="197"/>
      <c r="K42" s="198"/>
      <c r="L42" s="199"/>
    </row>
    <row r="43" spans="2:12" s="49" customFormat="1" ht="16.2" x14ac:dyDescent="0.3">
      <c r="B43" s="42"/>
      <c r="C43" s="42"/>
      <c r="D43" s="42"/>
      <c r="E43" s="42"/>
      <c r="F43" s="42"/>
      <c r="G43" s="43"/>
      <c r="H43" s="219"/>
      <c r="I43" s="219"/>
      <c r="J43" s="220"/>
      <c r="K43" s="221"/>
      <c r="L43" s="222"/>
    </row>
    <row r="44" spans="2:12" s="49" customFormat="1" ht="16.2" x14ac:dyDescent="0.3">
      <c r="B44" s="166"/>
      <c r="C44" s="166"/>
      <c r="D44" s="166"/>
      <c r="E44" s="166"/>
      <c r="F44" s="166"/>
      <c r="G44" s="167"/>
      <c r="H44" s="196"/>
      <c r="I44" s="196"/>
      <c r="J44" s="197"/>
      <c r="K44" s="198"/>
      <c r="L44" s="199"/>
    </row>
    <row r="45" spans="2:12" s="49" customFormat="1" ht="16.2" x14ac:dyDescent="0.3">
      <c r="B45" s="166"/>
      <c r="C45" s="166"/>
      <c r="D45" s="166"/>
      <c r="E45" s="166"/>
      <c r="F45" s="166"/>
      <c r="G45" s="167"/>
      <c r="H45" s="196"/>
      <c r="I45" s="196"/>
      <c r="J45" s="208"/>
      <c r="K45" s="198"/>
      <c r="L45" s="199"/>
    </row>
    <row r="46" spans="2:12" s="49" customFormat="1" ht="16.2" x14ac:dyDescent="0.3">
      <c r="B46" s="166"/>
      <c r="C46" s="166"/>
      <c r="D46" s="166"/>
      <c r="E46" s="166"/>
      <c r="F46" s="166"/>
      <c r="G46" s="167"/>
      <c r="H46" s="196"/>
      <c r="I46" s="196"/>
      <c r="J46" s="197"/>
      <c r="K46" s="198"/>
      <c r="L46" s="199"/>
    </row>
    <row r="47" spans="2:12" s="49" customFormat="1" ht="16.2" x14ac:dyDescent="0.3">
      <c r="B47" s="166"/>
      <c r="C47" s="166"/>
      <c r="D47" s="166"/>
      <c r="E47" s="166"/>
      <c r="F47" s="166"/>
      <c r="G47" s="167"/>
      <c r="H47" s="196"/>
      <c r="I47" s="196"/>
      <c r="J47" s="197"/>
      <c r="K47" s="198"/>
      <c r="L47" s="199"/>
    </row>
    <row r="48" spans="2:12" s="49" customFormat="1" ht="16.2" x14ac:dyDescent="0.3">
      <c r="B48" s="166"/>
      <c r="C48" s="166"/>
      <c r="D48" s="166"/>
      <c r="E48" s="166"/>
      <c r="F48" s="166"/>
      <c r="G48" s="167"/>
      <c r="H48" s="196"/>
      <c r="I48" s="196"/>
      <c r="J48" s="197"/>
      <c r="K48" s="198"/>
      <c r="L48" s="199"/>
    </row>
    <row r="49" spans="2:12" s="83" customFormat="1" ht="16.2" x14ac:dyDescent="0.3">
      <c r="B49" s="76"/>
      <c r="C49" s="76"/>
      <c r="D49" s="76"/>
      <c r="E49" s="76"/>
      <c r="F49" s="76"/>
      <c r="G49" s="77"/>
      <c r="H49" s="214"/>
      <c r="I49" s="214"/>
      <c r="J49" s="215"/>
      <c r="K49" s="216"/>
      <c r="L49" s="217"/>
    </row>
    <row r="50" spans="2:12" s="49" customFormat="1" ht="16.2" x14ac:dyDescent="0.3">
      <c r="B50" s="166"/>
      <c r="C50" s="166"/>
      <c r="D50" s="166"/>
      <c r="E50" s="166"/>
      <c r="F50" s="166"/>
      <c r="G50" s="167"/>
      <c r="H50" s="196"/>
      <c r="I50" s="196"/>
      <c r="J50" s="197"/>
      <c r="K50" s="198"/>
      <c r="L50" s="199"/>
    </row>
    <row r="51" spans="2:12" s="49" customFormat="1" ht="16.2" x14ac:dyDescent="0.3">
      <c r="B51" s="166"/>
      <c r="C51" s="166"/>
      <c r="D51" s="166"/>
      <c r="E51" s="166"/>
      <c r="F51" s="166"/>
      <c r="G51" s="167"/>
      <c r="H51" s="196"/>
      <c r="I51" s="196"/>
      <c r="J51" s="197"/>
      <c r="K51" s="198"/>
      <c r="L51" s="199"/>
    </row>
    <row r="52" spans="2:12" s="49" customFormat="1" ht="16.2" x14ac:dyDescent="0.3">
      <c r="B52" s="166"/>
      <c r="C52" s="166"/>
      <c r="D52" s="166"/>
      <c r="E52" s="166"/>
      <c r="F52" s="166"/>
      <c r="G52" s="167"/>
      <c r="H52" s="196"/>
      <c r="I52" s="196"/>
      <c r="J52" s="197"/>
      <c r="K52" s="198" t="e">
        <f>DATE(#REF!,LOOKUP(tblData24567891011121314151617181920212223242526272829[[#This Row],[Date last contacted]],{"April",4;"August",8;"December",12;"February",2;"January",1;"July",7;"June",6;"March",3;"May",5;"November",11;"October",10;"September",9}),1)</f>
        <v>#REF!</v>
      </c>
      <c r="L52" s="199">
        <f>tblData24567891011121314151617181920212223242526272829[[#This Row],[Projected Premium]]*tblData24567891011121314151617181920212223242526272829[[#This Row],[Email]]</f>
        <v>0</v>
      </c>
    </row>
    <row r="53" spans="2:12" s="49" customFormat="1" ht="16.2" x14ac:dyDescent="0.3">
      <c r="B53" s="166"/>
      <c r="C53" s="166"/>
      <c r="D53" s="166"/>
      <c r="E53" s="166"/>
      <c r="F53" s="166"/>
      <c r="G53" s="167"/>
      <c r="H53" s="196"/>
      <c r="I53" s="196"/>
      <c r="J53" s="197"/>
      <c r="K53" s="198" t="e">
        <f>DATE(#REF!,LOOKUP(tblData24567891011121314151617181920212223242526272829[[#This Row],[Date last contacted]],{"April",4;"August",8;"December",12;"February",2;"January",1;"July",7;"June",6;"March",3;"May",5;"November",11;"October",10;"September",9}),1)</f>
        <v>#REF!</v>
      </c>
      <c r="L53" s="199">
        <f>tblData24567891011121314151617181920212223242526272829[[#This Row],[Projected Premium]]*tblData24567891011121314151617181920212223242526272829[[#This Row],[Email]]</f>
        <v>0</v>
      </c>
    </row>
    <row r="54" spans="2:12" s="49" customFormat="1" ht="16.2" x14ac:dyDescent="0.3">
      <c r="B54" s="166"/>
      <c r="C54" s="166"/>
      <c r="D54" s="166"/>
      <c r="E54" s="166"/>
      <c r="F54" s="166"/>
      <c r="G54" s="167"/>
      <c r="H54" s="196"/>
      <c r="I54" s="196"/>
      <c r="J54" s="197"/>
      <c r="K54" s="198" t="e">
        <f>DATE(#REF!,LOOKUP(tblData24567891011121314151617181920212223242526272829[[#This Row],[Date last contacted]],{"April",4;"August",8;"December",12;"February",2;"January",1;"July",7;"June",6;"March",3;"May",5;"November",11;"October",10;"September",9}),1)</f>
        <v>#REF!</v>
      </c>
      <c r="L54" s="199">
        <f>tblData24567891011121314151617181920212223242526272829[[#This Row],[Projected Premium]]*tblData24567891011121314151617181920212223242526272829[[#This Row],[Email]]</f>
        <v>0</v>
      </c>
    </row>
    <row r="55" spans="2:12" s="49" customFormat="1" ht="16.2" x14ac:dyDescent="0.3">
      <c r="B55" s="166"/>
      <c r="C55" s="166"/>
      <c r="D55" s="166"/>
      <c r="E55" s="166"/>
      <c r="F55" s="166"/>
      <c r="G55" s="167"/>
      <c r="H55" s="20"/>
      <c r="I55" s="20"/>
      <c r="J55" s="53"/>
      <c r="K55" s="176" t="e">
        <f>DATE(#REF!,LOOKUP(tblData24567891011121314151617181920212223242526272829[[#This Row],[Date last contacted]],{"April",4;"August",8;"December",12;"February",2;"January",1;"July",7;"June",6;"March",3;"May",5;"November",11;"October",10;"September",9}),1)</f>
        <v>#REF!</v>
      </c>
      <c r="L55" s="170">
        <f>tblData24567891011121314151617181920212223242526272829[[#This Row],[Projected Premium]]*tblData24567891011121314151617181920212223242526272829[[#This Row],[Email]]</f>
        <v>0</v>
      </c>
    </row>
    <row r="56" spans="2:12" s="49" customFormat="1" ht="16.2" x14ac:dyDescent="0.3">
      <c r="B56" s="166"/>
      <c r="C56" s="166"/>
      <c r="D56" s="166"/>
      <c r="E56" s="166"/>
      <c r="F56" s="166" t="e">
        <f>SUM(#REF!)</f>
        <v>#REF!</v>
      </c>
      <c r="G56" s="167"/>
      <c r="H56" s="196"/>
      <c r="I56" s="196"/>
      <c r="J56" s="197"/>
      <c r="K56" s="198" t="e">
        <f>DATE(#REF!,LOOKUP(tblData24567891011121314151617181920212223242526272829[[#This Row],[Date last contacted]],{"April",4;"August",8;"December",12;"February",2;"January",1;"July",7;"June",6;"March",3;"May",5;"November",11;"October",10;"September",9}),1)</f>
        <v>#REF!</v>
      </c>
      <c r="L56" s="199" t="e">
        <f>tblData24567891011121314151617181920212223242526272829[[#This Row],[Projected Premium]]*tblData24567891011121314151617181920212223242526272829[[#This Row],[Email]]</f>
        <v>#REF!</v>
      </c>
    </row>
    <row r="57" spans="2:12" ht="16.2" x14ac:dyDescent="0.3">
      <c r="B57" s="8" t="s">
        <v>2</v>
      </c>
      <c r="C57" s="8"/>
      <c r="D57" s="8"/>
      <c r="E57" s="7"/>
      <c r="F57" s="7" t="e">
        <f>SUBTOTAL(109,tblData24567891011121314151617181920212223242526272829[Projected Premium])</f>
        <v>#REF!</v>
      </c>
      <c r="G57" s="20"/>
      <c r="H57" s="8"/>
      <c r="I57" s="20"/>
      <c r="J57" s="8"/>
      <c r="K57" s="12"/>
      <c r="L57" s="12"/>
    </row>
    <row r="58" spans="2:12" ht="16.2" x14ac:dyDescent="0.3">
      <c r="B58" s="136"/>
      <c r="C58" s="136"/>
      <c r="D58" s="136"/>
      <c r="E58" s="136"/>
      <c r="F58" s="136"/>
      <c r="G58" s="115"/>
      <c r="H58" s="136"/>
      <c r="I58" s="115"/>
      <c r="J58" s="136"/>
      <c r="K58" s="136"/>
      <c r="L58"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D1FF4-D0D3-4E8D-AA1B-8D5D041BF278}">
  <sheetPr>
    <tabColor theme="4"/>
    <pageSetUpPr autoPageBreaks="0" fitToPage="1"/>
  </sheetPr>
  <dimension ref="B1:L70"/>
  <sheetViews>
    <sheetView showGridLines="0" topLeftCell="A7" workbookViewId="0">
      <selection activeCell="A15" sqref="A15:XFD15"/>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2.85546875"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ht="32.4" x14ac:dyDescent="0.3">
      <c r="B9" s="166" t="s">
        <v>1008</v>
      </c>
      <c r="C9" s="166" t="s">
        <v>1018</v>
      </c>
      <c r="D9" s="166" t="s">
        <v>80</v>
      </c>
      <c r="E9" s="166" t="s">
        <v>845</v>
      </c>
      <c r="F9" s="166">
        <v>13000</v>
      </c>
      <c r="G9" s="167"/>
      <c r="H9" s="224">
        <v>43644</v>
      </c>
      <c r="I9" s="196" t="s">
        <v>1019</v>
      </c>
      <c r="J9" s="53"/>
      <c r="K9" s="169"/>
      <c r="L9" s="170"/>
    </row>
    <row r="10" spans="2:12" ht="16.2" x14ac:dyDescent="0.3">
      <c r="B10" s="18"/>
      <c r="C10" s="18"/>
      <c r="D10" s="18"/>
      <c r="E10" s="18"/>
      <c r="F10" s="18"/>
      <c r="G10" s="19"/>
      <c r="H10" s="21"/>
      <c r="I10" s="20"/>
      <c r="J10" s="53"/>
      <c r="K10" s="169"/>
      <c r="L10" s="170"/>
    </row>
    <row r="11" spans="2:12" s="49" customFormat="1" ht="32.4" x14ac:dyDescent="0.3">
      <c r="B11" s="166" t="s">
        <v>1022</v>
      </c>
      <c r="C11" s="166" t="s">
        <v>1023</v>
      </c>
      <c r="D11" s="166" t="s">
        <v>80</v>
      </c>
      <c r="E11" s="166" t="s">
        <v>1024</v>
      </c>
      <c r="F11" s="166">
        <v>20000</v>
      </c>
      <c r="G11" s="167"/>
      <c r="H11" s="224">
        <v>43644</v>
      </c>
      <c r="I11" s="196" t="s">
        <v>1019</v>
      </c>
      <c r="J11" s="197"/>
      <c r="K11" s="198" t="e">
        <f>DATE(#REF!,LOOKUP(tblData245678910111213141516171819202122232425262728[[#This Row],[Date last contacted]],{"April",4;"August",8;"December",12;"February",2;"January",1;"July",7;"June",6;"March",3;"May",5;"November",11;"October",10;"September",9}),1)</f>
        <v>#REF!</v>
      </c>
      <c r="L11" s="199">
        <f>tblData245678910111213141516171819202122232425262728[[#This Row],[Projected Premium]]*tblData245678910111213141516171819202122232425262728[[#This Row],[Email]]</f>
        <v>0</v>
      </c>
    </row>
    <row r="12" spans="2:12" s="49" customFormat="1" ht="48.6" x14ac:dyDescent="0.3">
      <c r="B12" s="166" t="s">
        <v>877</v>
      </c>
      <c r="C12" s="166" t="s">
        <v>904</v>
      </c>
      <c r="D12" s="166" t="s">
        <v>80</v>
      </c>
      <c r="E12" s="166" t="s">
        <v>905</v>
      </c>
      <c r="F12" s="166">
        <v>5000</v>
      </c>
      <c r="G12" s="167"/>
      <c r="H12" s="21">
        <v>43534</v>
      </c>
      <c r="I12" s="20" t="s">
        <v>906</v>
      </c>
      <c r="J12" s="53"/>
      <c r="K12" s="176" t="e">
        <f>DATE(#REF!,LOOKUP(tblData245678910111213141516171819202122232425262728[[#This Row],[Date last contacted]],{"April",4;"August",8;"December",12;"February",2;"January",1;"July",7;"June",6;"March",3;"May",5;"November",11;"October",10;"September",9}),1)</f>
        <v>#REF!</v>
      </c>
      <c r="L12" s="170">
        <f>tblData245678910111213141516171819202122232425262728[[#This Row],[Projected Premium]]*tblData245678910111213141516171819202122232425262728[[#This Row],[Email]]</f>
        <v>0</v>
      </c>
    </row>
    <row r="13" spans="2:12" s="49" customFormat="1" ht="16.2" x14ac:dyDescent="0.3">
      <c r="B13" s="166"/>
      <c r="C13" s="166"/>
      <c r="D13" s="166"/>
      <c r="E13" s="166"/>
      <c r="F13" s="166"/>
      <c r="G13" s="167"/>
      <c r="H13" s="20"/>
      <c r="I13" s="20"/>
      <c r="J13" s="53"/>
      <c r="K13" s="176" t="e">
        <f>DATE(#REF!,LOOKUP(tblData245678910111213141516171819202122232425262728[[#This Row],[Date last contacted]],{"April",4;"August",8;"December",12;"February",2;"January",1;"July",7;"June",6;"March",3;"May",5;"November",11;"October",10;"September",9}),1)</f>
        <v>#REF!</v>
      </c>
      <c r="L13" s="170">
        <f>tblData245678910111213141516171819202122232425262728[[#This Row],[Projected Premium]]*tblData245678910111213141516171819202122232425262728[[#This Row],[Email]]</f>
        <v>0</v>
      </c>
    </row>
    <row r="14" spans="2:12" s="49" customFormat="1" ht="32.4" x14ac:dyDescent="0.3">
      <c r="B14" s="166" t="s">
        <v>1009</v>
      </c>
      <c r="C14" s="166" t="s">
        <v>1010</v>
      </c>
      <c r="D14" s="166" t="s">
        <v>80</v>
      </c>
      <c r="E14" s="166" t="s">
        <v>1011</v>
      </c>
      <c r="F14" s="166">
        <v>1000</v>
      </c>
      <c r="G14" s="167"/>
      <c r="H14" s="224">
        <v>43638</v>
      </c>
      <c r="I14" s="196" t="s">
        <v>1019</v>
      </c>
      <c r="J14" s="72"/>
      <c r="K14" s="171"/>
      <c r="L14" s="188"/>
    </row>
    <row r="15" spans="2:12" s="49" customFormat="1" ht="16.2" x14ac:dyDescent="0.3">
      <c r="B15" s="166"/>
      <c r="C15" s="166"/>
      <c r="D15" s="166"/>
      <c r="E15" s="166"/>
      <c r="F15" s="166"/>
      <c r="G15" s="167"/>
      <c r="H15" s="196"/>
      <c r="I15" s="196"/>
      <c r="J15" s="197"/>
      <c r="K15" s="198" t="e">
        <f>DATE(#REF!,LOOKUP(tblData245678910111213141516171819202122232425262728[[#This Row],[Date last contacted]],{"April",4;"August",8;"December",12;"February",2;"January",1;"July",7;"June",6;"March",3;"May",5;"November",11;"October",10;"September",9}),1)</f>
        <v>#REF!</v>
      </c>
      <c r="L15" s="199">
        <f>tblData245678910111213141516171819202122232425262728[[#This Row],[Projected Premium]]*tblData245678910111213141516171819202122232425262728[[#This Row],[Email]]</f>
        <v>0</v>
      </c>
    </row>
    <row r="16" spans="2:12" s="49" customFormat="1" ht="32.4" x14ac:dyDescent="0.3">
      <c r="B16" s="166" t="s">
        <v>914</v>
      </c>
      <c r="C16" s="166" t="s">
        <v>250</v>
      </c>
      <c r="D16" s="166" t="s">
        <v>250</v>
      </c>
      <c r="E16" s="166" t="s">
        <v>845</v>
      </c>
      <c r="F16" s="166">
        <v>70000</v>
      </c>
      <c r="G16" s="167"/>
      <c r="H16" s="21">
        <v>43471</v>
      </c>
      <c r="I16" s="20" t="s">
        <v>915</v>
      </c>
      <c r="J16" s="53"/>
      <c r="K16" s="176" t="e">
        <f>DATE(#REF!,LOOKUP(tblData245678910111213141516171819202122232425262728[[#This Row],[Date last contacted]],{"April",4;"August",8;"December",12;"February",2;"January",1;"July",7;"June",6;"March",3;"May",5;"November",11;"October",10;"September",9}),1)</f>
        <v>#REF!</v>
      </c>
      <c r="L16" s="170">
        <f>tblData245678910111213141516171819202122232425262728[[#This Row],[Projected Premium]]*tblData245678910111213141516171819202122232425262728[[#This Row],[Email]]</f>
        <v>0</v>
      </c>
    </row>
    <row r="17" spans="2:12" s="49" customFormat="1" ht="16.2" x14ac:dyDescent="0.3">
      <c r="B17" s="166"/>
      <c r="C17" s="166"/>
      <c r="D17" s="166"/>
      <c r="E17" s="166"/>
      <c r="F17" s="166"/>
      <c r="G17" s="167"/>
      <c r="H17" s="196"/>
      <c r="I17" s="196"/>
      <c r="J17" s="197"/>
      <c r="K17" s="198" t="e">
        <f>DATE(#REF!,LOOKUP(tblData245678910111213141516171819202122232425262728[[#This Row],[Date last contacted]],{"April",4;"August",8;"December",12;"February",2;"January",1;"July",7;"June",6;"March",3;"May",5;"November",11;"October",10;"September",9}),1)</f>
        <v>#REF!</v>
      </c>
      <c r="L17" s="199">
        <f>tblData245678910111213141516171819202122232425262728[[#This Row],[Projected Premium]]*tblData245678910111213141516171819202122232425262728[[#This Row],[Email]]</f>
        <v>0</v>
      </c>
    </row>
    <row r="18" spans="2:12" s="49" customFormat="1" ht="16.2" x14ac:dyDescent="0.3">
      <c r="B18" s="42" t="s">
        <v>1014</v>
      </c>
      <c r="C18" s="42" t="s">
        <v>74</v>
      </c>
      <c r="D18" s="42" t="s">
        <v>626</v>
      </c>
      <c r="E18" s="42" t="s">
        <v>1017</v>
      </c>
      <c r="F18" s="42">
        <v>36000</v>
      </c>
      <c r="G18" s="43"/>
      <c r="H18" s="70">
        <v>43644</v>
      </c>
      <c r="I18" s="71" t="s">
        <v>196</v>
      </c>
      <c r="J18" s="72"/>
      <c r="K18" s="171" t="e">
        <f>DATE(#REF!,LOOKUP(tblData245678910111213141516171819202122232425262728[[#This Row],[Date last contacted]],{"April",4;"August",8;"December",12;"February",2;"January",1;"July",7;"June",6;"March",3;"May",5;"November",11;"October",10;"September",9}),1)</f>
        <v>#REF!</v>
      </c>
      <c r="L18" s="188">
        <f>tblData245678910111213141516171819202122232425262728[[#This Row],[Projected Premium]]*tblData245678910111213141516171819202122232425262728[[#This Row],[Email]]</f>
        <v>0</v>
      </c>
    </row>
    <row r="19" spans="2:12" s="49" customFormat="1" ht="16.2" x14ac:dyDescent="0.3">
      <c r="B19" s="166"/>
      <c r="C19" s="166"/>
      <c r="D19" s="166"/>
      <c r="E19" s="166"/>
      <c r="F19" s="166"/>
      <c r="G19" s="167"/>
      <c r="H19" s="20"/>
      <c r="I19" s="20"/>
      <c r="J19" s="53"/>
      <c r="K19" s="176" t="e">
        <f>DATE(#REF!,LOOKUP(tblData245678910111213141516171819202122232425262728[[#This Row],[Date last contacted]],{"April",4;"August",8;"December",12;"February",2;"January",1;"July",7;"June",6;"March",3;"May",5;"November",11;"October",10;"September",9}),1)</f>
        <v>#REF!</v>
      </c>
      <c r="L19" s="170">
        <f>tblData245678910111213141516171819202122232425262728[[#This Row],[Projected Premium]]*tblData245678910111213141516171819202122232425262728[[#This Row],[Email]]</f>
        <v>0</v>
      </c>
    </row>
    <row r="20" spans="2:12" s="49" customFormat="1" ht="16.2" x14ac:dyDescent="0.3">
      <c r="B20" s="42" t="s">
        <v>1015</v>
      </c>
      <c r="C20" s="42" t="s">
        <v>74</v>
      </c>
      <c r="D20" s="42" t="s">
        <v>626</v>
      </c>
      <c r="E20" s="42" t="s">
        <v>1017</v>
      </c>
      <c r="F20" s="42">
        <v>11000</v>
      </c>
      <c r="G20" s="43"/>
      <c r="H20" s="70">
        <v>43644</v>
      </c>
      <c r="I20" s="71" t="s">
        <v>434</v>
      </c>
      <c r="J20" s="72"/>
      <c r="K20" s="171"/>
      <c r="L20" s="188"/>
    </row>
    <row r="21" spans="2:12" s="49" customFormat="1" ht="16.2" x14ac:dyDescent="0.3">
      <c r="B21" s="166"/>
      <c r="C21" s="166"/>
      <c r="D21" s="166"/>
      <c r="E21" s="166"/>
      <c r="F21" s="166"/>
      <c r="G21" s="167"/>
      <c r="H21" s="20"/>
      <c r="I21" s="20"/>
      <c r="J21" s="53"/>
      <c r="K21" s="176" t="e">
        <f>DATE(#REF!,LOOKUP(tblData245678910111213141516171819202122232425262728[[#This Row],[Date last contacted]],{"April",4;"August",8;"December",12;"February",2;"January",1;"July",7;"June",6;"March",3;"May",5;"November",11;"October",10;"September",9}),1)</f>
        <v>#REF!</v>
      </c>
      <c r="L21" s="170">
        <f>tblData245678910111213141516171819202122232425262728[[#This Row],[Projected Premium]]*tblData245678910111213141516171819202122232425262728[[#This Row],[Email]]</f>
        <v>0</v>
      </c>
    </row>
    <row r="22" spans="2:12" s="49" customFormat="1" ht="32.4" x14ac:dyDescent="0.3">
      <c r="B22" s="166" t="s">
        <v>988</v>
      </c>
      <c r="C22" s="166" t="s">
        <v>989</v>
      </c>
      <c r="D22" s="166" t="s">
        <v>80</v>
      </c>
      <c r="E22" s="166" t="s">
        <v>20</v>
      </c>
      <c r="F22" s="166">
        <v>10000</v>
      </c>
      <c r="G22" s="167"/>
      <c r="H22" s="224">
        <v>43613</v>
      </c>
      <c r="I22" s="196" t="s">
        <v>344</v>
      </c>
      <c r="J22" s="197"/>
      <c r="K22" s="198" t="e">
        <f>DATE(#REF!,LOOKUP(tblData245678910111213141516171819202122232425262728[[#This Row],[Date last contacted]],{"April",4;"August",8;"December",12;"February",2;"January",1;"July",7;"June",6;"March",3;"May",5;"November",11;"October",10;"September",9}),1)</f>
        <v>#REF!</v>
      </c>
      <c r="L22" s="199">
        <f>tblData245678910111213141516171819202122232425262728[[#This Row],[Projected Premium]]*tblData245678910111213141516171819202122232425262728[[#This Row],[Email]]</f>
        <v>0</v>
      </c>
    </row>
    <row r="23" spans="2:12" s="49" customFormat="1" ht="16.2" x14ac:dyDescent="0.3">
      <c r="B23" s="166"/>
      <c r="C23" s="166"/>
      <c r="D23" s="166"/>
      <c r="E23" s="166"/>
      <c r="F23" s="166"/>
      <c r="G23" s="167"/>
      <c r="H23" s="196"/>
      <c r="I23" s="196"/>
      <c r="J23" s="197"/>
      <c r="K23" s="198" t="e">
        <f>DATE(#REF!,LOOKUP(tblData245678910111213141516171819202122232425262728[[#This Row],[Date last contacted]],{"April",4;"August",8;"December",12;"February",2;"January",1;"July",7;"June",6;"March",3;"May",5;"November",11;"October",10;"September",9}),1)</f>
        <v>#REF!</v>
      </c>
      <c r="L23" s="199">
        <f>tblData245678910111213141516171819202122232425262728[[#This Row],[Projected Premium]]*tblData245678910111213141516171819202122232425262728[[#This Row],[Email]]</f>
        <v>0</v>
      </c>
    </row>
    <row r="24" spans="2:12" s="49" customFormat="1" ht="16.2" x14ac:dyDescent="0.3">
      <c r="B24" s="166"/>
      <c r="C24" s="166"/>
      <c r="D24" s="166"/>
      <c r="E24" s="166"/>
      <c r="F24" s="166"/>
      <c r="G24" s="167"/>
      <c r="H24" s="224"/>
      <c r="I24" s="196"/>
      <c r="J24" s="197"/>
      <c r="K24" s="198"/>
      <c r="L24" s="199"/>
    </row>
    <row r="25" spans="2:12" s="49" customFormat="1" ht="16.2" x14ac:dyDescent="0.3">
      <c r="B25" s="166"/>
      <c r="C25" s="166"/>
      <c r="D25" s="166"/>
      <c r="E25" s="166"/>
      <c r="F25" s="166"/>
      <c r="G25" s="167"/>
      <c r="H25" s="196"/>
      <c r="I25" s="196"/>
      <c r="J25" s="197"/>
      <c r="K25" s="198" t="e">
        <f>DATE(#REF!,LOOKUP(tblData245678910111213141516171819202122232425262728[[#This Row],[Date last contacted]],{"April",4;"August",8;"December",12;"February",2;"January",1;"July",7;"June",6;"March",3;"May",5;"November",11;"October",10;"September",9}),1)</f>
        <v>#REF!</v>
      </c>
      <c r="L25" s="199">
        <f>tblData245678910111213141516171819202122232425262728[[#This Row],[Projected Premium]]*tblData245678910111213141516171819202122232425262728[[#This Row],[Email]]</f>
        <v>0</v>
      </c>
    </row>
    <row r="26" spans="2:12" s="49" customFormat="1" ht="16.2" x14ac:dyDescent="0.3">
      <c r="B26" s="42" t="s">
        <v>992</v>
      </c>
      <c r="C26" s="42" t="s">
        <v>904</v>
      </c>
      <c r="D26" s="42" t="s">
        <v>23</v>
      </c>
      <c r="E26" s="42" t="s">
        <v>568</v>
      </c>
      <c r="F26" s="42">
        <v>10000</v>
      </c>
      <c r="G26" s="43"/>
      <c r="H26" s="223">
        <v>43615</v>
      </c>
      <c r="I26" s="219" t="s">
        <v>397</v>
      </c>
      <c r="J26" s="220"/>
      <c r="K26" s="221" t="e">
        <f>DATE(#REF!,LOOKUP(tblData245678910111213141516171819202122232425262728[[#This Row],[Date last contacted]],{"April",4;"August",8;"December",12;"February",2;"January",1;"July",7;"June",6;"March",3;"May",5;"November",11;"October",10;"September",9}),1)</f>
        <v>#REF!</v>
      </c>
      <c r="L26" s="222">
        <f>tblData245678910111213141516171819202122232425262728[[#This Row],[Projected Premium]]*tblData245678910111213141516171819202122232425262728[[#This Row],[Email]]</f>
        <v>0</v>
      </c>
    </row>
    <row r="27" spans="2:12" s="49" customFormat="1" ht="16.2" x14ac:dyDescent="0.3">
      <c r="B27" s="166"/>
      <c r="C27" s="166"/>
      <c r="D27" s="166"/>
      <c r="E27" s="166"/>
      <c r="F27" s="166"/>
      <c r="G27" s="167"/>
      <c r="H27" s="196"/>
      <c r="I27" s="196"/>
      <c r="J27" s="197"/>
      <c r="K27" s="198" t="e">
        <f>DATE(#REF!,LOOKUP(tblData245678910111213141516171819202122232425262728[[#This Row],[Date last contacted]],{"April",4;"August",8;"December",12;"February",2;"January",1;"July",7;"June",6;"March",3;"May",5;"November",11;"October",10;"September",9}),1)</f>
        <v>#REF!</v>
      </c>
      <c r="L27" s="199">
        <f>tblData245678910111213141516171819202122232425262728[[#This Row],[Projected Premium]]*tblData245678910111213141516171819202122232425262728[[#This Row],[Email]]</f>
        <v>0</v>
      </c>
    </row>
    <row r="28" spans="2:12" s="49" customFormat="1" ht="16.2" x14ac:dyDescent="0.3">
      <c r="B28" s="42" t="s">
        <v>1012</v>
      </c>
      <c r="C28" s="42" t="s">
        <v>1016</v>
      </c>
      <c r="D28" s="42" t="s">
        <v>219</v>
      </c>
      <c r="E28" s="42" t="s">
        <v>580</v>
      </c>
      <c r="F28" s="42">
        <v>8640</v>
      </c>
      <c r="G28" s="43"/>
      <c r="H28" s="223">
        <v>43643</v>
      </c>
      <c r="I28" s="219" t="s">
        <v>196</v>
      </c>
      <c r="J28" s="220"/>
      <c r="K28" s="221" t="e">
        <f>DATE(#REF!,LOOKUP(tblData245678910111213141516171819202122232425262728[[#This Row],[Date last contacted]],{"April",4;"August",8;"December",12;"February",2;"January",1;"July",7;"June",6;"March",3;"May",5;"November",11;"October",10;"September",9}),1)</f>
        <v>#REF!</v>
      </c>
      <c r="L28" s="222">
        <f>tblData245678910111213141516171819202122232425262728[[#This Row],[Projected Premium]]*tblData245678910111213141516171819202122232425262728[[#This Row],[Email]]</f>
        <v>0</v>
      </c>
    </row>
    <row r="29" spans="2:12" s="49" customFormat="1" ht="16.2" x14ac:dyDescent="0.3">
      <c r="B29" s="166"/>
      <c r="C29" s="166"/>
      <c r="D29" s="166"/>
      <c r="E29" s="166"/>
      <c r="F29" s="166"/>
      <c r="G29" s="167"/>
      <c r="H29" s="196"/>
      <c r="I29" s="196"/>
      <c r="J29" s="197"/>
      <c r="K29" s="198" t="e">
        <f>DATE(#REF!,LOOKUP(tblData245678910111213141516171819202122232425262728[[#This Row],[Date last contacted]],{"April",4;"August",8;"December",12;"February",2;"January",1;"July",7;"June",6;"March",3;"May",5;"November",11;"October",10;"September",9}),1)</f>
        <v>#REF!</v>
      </c>
      <c r="L29" s="199">
        <f>tblData245678910111213141516171819202122232425262728[[#This Row],[Projected Premium]]*tblData245678910111213141516171819202122232425262728[[#This Row],[Email]]</f>
        <v>0</v>
      </c>
    </row>
    <row r="30" spans="2:12" s="49" customFormat="1" ht="16.2" x14ac:dyDescent="0.3">
      <c r="B30" s="166" t="s">
        <v>1005</v>
      </c>
      <c r="C30" s="166" t="s">
        <v>1006</v>
      </c>
      <c r="D30" s="166" t="s">
        <v>1007</v>
      </c>
      <c r="E30" s="166"/>
      <c r="F30" s="166"/>
      <c r="G30" s="167"/>
      <c r="H30" s="196"/>
      <c r="I30" s="196"/>
      <c r="J30" s="197"/>
      <c r="K30" s="198" t="e">
        <f>DATE(#REF!,LOOKUP(tblData245678910111213141516171819202122232425262728[[#This Row],[Date last contacted]],{"April",4;"August",8;"December",12;"February",2;"January",1;"July",7;"June",6;"March",3;"May",5;"November",11;"October",10;"September",9}),1)</f>
        <v>#REF!</v>
      </c>
      <c r="L30" s="199">
        <f>tblData245678910111213141516171819202122232425262728[[#This Row],[Projected Premium]]*tblData245678910111213141516171819202122232425262728[[#This Row],[Email]]</f>
        <v>0</v>
      </c>
    </row>
    <row r="31" spans="2:12" s="49" customFormat="1" ht="16.2" x14ac:dyDescent="0.3">
      <c r="B31" s="166"/>
      <c r="C31" s="166"/>
      <c r="D31" s="166"/>
      <c r="E31" s="166"/>
      <c r="F31" s="166"/>
      <c r="G31" s="167"/>
      <c r="H31" s="196"/>
      <c r="I31" s="196"/>
      <c r="J31" s="197"/>
      <c r="K31" s="198" t="e">
        <f>DATE(#REF!,LOOKUP(tblData245678910111213141516171819202122232425262728[[#This Row],[Date last contacted]],{"April",4;"August",8;"December",12;"February",2;"January",1;"July",7;"June",6;"March",3;"May",5;"November",11;"October",10;"September",9}),1)</f>
        <v>#REF!</v>
      </c>
      <c r="L31" s="199">
        <f>tblData245678910111213141516171819202122232425262728[[#This Row],[Projected Premium]]*tblData245678910111213141516171819202122232425262728[[#This Row],[Email]]</f>
        <v>0</v>
      </c>
    </row>
    <row r="32" spans="2:12" s="49" customFormat="1" ht="16.2" x14ac:dyDescent="0.3">
      <c r="B32" s="166"/>
      <c r="C32" s="166"/>
      <c r="D32" s="166"/>
      <c r="E32" s="166"/>
      <c r="F32" s="166"/>
      <c r="G32" s="167"/>
      <c r="H32" s="224"/>
      <c r="I32" s="196"/>
      <c r="J32" s="197"/>
      <c r="K32" s="198"/>
      <c r="L32" s="199"/>
    </row>
    <row r="33" spans="2:12" s="49" customFormat="1" ht="16.2" x14ac:dyDescent="0.3">
      <c r="B33" s="166"/>
      <c r="C33" s="166"/>
      <c r="D33" s="166"/>
      <c r="E33" s="166"/>
      <c r="F33" s="166"/>
      <c r="G33" s="167"/>
      <c r="H33" s="196"/>
      <c r="I33" s="196"/>
      <c r="J33" s="197"/>
      <c r="K33" s="198" t="e">
        <f>DATE(#REF!,LOOKUP(tblData245678910111213141516171819202122232425262728[[#This Row],[Date last contacted]],{"April",4;"August",8;"December",12;"February",2;"January",1;"July",7;"June",6;"March",3;"May",5;"November",11;"October",10;"September",9}),1)</f>
        <v>#REF!</v>
      </c>
      <c r="L33" s="199">
        <f>tblData245678910111213141516171819202122232425262728[[#This Row],[Projected Premium]]*tblData245678910111213141516171819202122232425262728[[#This Row],[Email]]</f>
        <v>0</v>
      </c>
    </row>
    <row r="34" spans="2:12" s="49" customFormat="1" ht="16.2" x14ac:dyDescent="0.3">
      <c r="B34" s="168"/>
      <c r="C34" s="168"/>
      <c r="D34" s="168"/>
      <c r="E34" s="168"/>
      <c r="F34" s="166"/>
      <c r="G34" s="168"/>
      <c r="H34" s="196"/>
      <c r="I34" s="196"/>
      <c r="J34" s="197"/>
      <c r="K34" s="198" t="e">
        <v>#REF!</v>
      </c>
      <c r="L34" s="199">
        <v>0</v>
      </c>
    </row>
    <row r="35" spans="2:12" s="49" customFormat="1" ht="16.2" x14ac:dyDescent="0.3">
      <c r="B35" s="166"/>
      <c r="C35" s="166"/>
      <c r="D35" s="166"/>
      <c r="E35" s="166"/>
      <c r="F35" s="166"/>
      <c r="G35" s="167"/>
      <c r="H35" s="196"/>
      <c r="I35" s="196"/>
      <c r="J35" s="197"/>
      <c r="K35" s="198" t="e">
        <f>DATE(#REF!,LOOKUP(tblData245678910111213141516171819202122232425262728[[#This Row],[Date last contacted]],{"April",4;"August",8;"December",12;"February",2;"January",1;"July",7;"June",6;"March",3;"May",5;"November",11;"October",10;"September",9}),1)</f>
        <v>#REF!</v>
      </c>
      <c r="L35" s="199">
        <f>tblData245678910111213141516171819202122232425262728[[#This Row],[Projected Premium]]*tblData245678910111213141516171819202122232425262728[[#This Row],[Email]]</f>
        <v>0</v>
      </c>
    </row>
    <row r="36" spans="2:12" s="49" customFormat="1" ht="16.2" x14ac:dyDescent="0.3">
      <c r="B36" s="166"/>
      <c r="C36" s="166"/>
      <c r="D36" s="166"/>
      <c r="E36" s="166"/>
      <c r="F36" s="166"/>
      <c r="G36" s="167"/>
      <c r="H36" s="196"/>
      <c r="I36" s="196"/>
      <c r="J36" s="197"/>
      <c r="K36" s="198" t="e">
        <f>DATE(#REF!,LOOKUP(tblData245678910111213141516171819202122232425262728[[#This Row],[Date last contacted]],{"April",4;"August",8;"December",12;"February",2;"January",1;"July",7;"June",6;"March",3;"May",5;"November",11;"October",10;"September",9}),1)</f>
        <v>#REF!</v>
      </c>
      <c r="L36" s="199">
        <f>tblData245678910111213141516171819202122232425262728[[#This Row],[Projected Premium]]*tblData245678910111213141516171819202122232425262728[[#This Row],[Email]]</f>
        <v>0</v>
      </c>
    </row>
    <row r="37" spans="2:12" s="49" customFormat="1" ht="32.4" x14ac:dyDescent="0.3">
      <c r="B37" s="42" t="s">
        <v>1013</v>
      </c>
      <c r="C37" s="42" t="s">
        <v>74</v>
      </c>
      <c r="D37" s="42" t="s">
        <v>80</v>
      </c>
      <c r="E37" s="42" t="s">
        <v>1020</v>
      </c>
      <c r="F37" s="42">
        <v>40000</v>
      </c>
      <c r="G37" s="43"/>
      <c r="H37" s="219" t="s">
        <v>1021</v>
      </c>
      <c r="I37" s="219" t="s">
        <v>196</v>
      </c>
      <c r="J37" s="220"/>
      <c r="K37" s="221" t="e">
        <f>DATE(#REF!,LOOKUP(tblData245678910111213141516171819202122232425262728[[#This Row],[Date last contacted]],{"April",4;"August",8;"December",12;"February",2;"January",1;"July",7;"June",6;"March",3;"May",5;"November",11;"October",10;"September",9}),1)</f>
        <v>#REF!</v>
      </c>
      <c r="L37" s="222">
        <f>tblData245678910111213141516171819202122232425262728[[#This Row],[Projected Premium]]*tblData245678910111213141516171819202122232425262728[[#This Row],[Email]]</f>
        <v>0</v>
      </c>
    </row>
    <row r="38" spans="2:12" s="49" customFormat="1" ht="16.2" x14ac:dyDescent="0.3">
      <c r="B38" s="166"/>
      <c r="C38" s="166"/>
      <c r="D38" s="166"/>
      <c r="E38" s="166"/>
      <c r="F38" s="166"/>
      <c r="G38" s="167"/>
      <c r="H38" s="196"/>
      <c r="I38" s="196"/>
      <c r="J38" s="197"/>
      <c r="K38" s="198" t="e">
        <f>DATE(#REF!,LOOKUP(tblData245678910111213141516171819202122232425262728[[#This Row],[Date last contacted]],{"April",4;"August",8;"December",12;"February",2;"January",1;"July",7;"June",6;"March",3;"May",5;"November",11;"October",10;"September",9}),1)</f>
        <v>#REF!</v>
      </c>
      <c r="L38" s="199">
        <f>tblData245678910111213141516171819202122232425262728[[#This Row],[Projected Premium]]*tblData245678910111213141516171819202122232425262728[[#This Row],[Email]]</f>
        <v>0</v>
      </c>
    </row>
    <row r="40" spans="2:12" s="49" customFormat="1" ht="16.2" x14ac:dyDescent="0.3">
      <c r="B40" s="166"/>
      <c r="C40" s="166"/>
      <c r="D40" s="166"/>
      <c r="E40" s="166"/>
      <c r="F40" s="166"/>
      <c r="G40" s="167"/>
      <c r="H40" s="196"/>
      <c r="I40" s="196"/>
      <c r="J40" s="197"/>
      <c r="K40" s="198" t="e">
        <f>DATE(#REF!,LOOKUP(tblData245678910111213141516171819202122232425262728[[#This Row],[Date last contacted]],{"April",4;"August",8;"December",12;"February",2;"January",1;"July",7;"June",6;"March",3;"May",5;"November",11;"October",10;"September",9}),1)</f>
        <v>#REF!</v>
      </c>
      <c r="L40" s="199">
        <f>tblData245678910111213141516171819202122232425262728[[#This Row],[Projected Premium]]*tblData245678910111213141516171819202122232425262728[[#This Row],[Email]]</f>
        <v>0</v>
      </c>
    </row>
    <row r="41" spans="2:12" s="49" customFormat="1" ht="16.2" x14ac:dyDescent="0.3">
      <c r="B41" s="166"/>
      <c r="C41" s="166"/>
      <c r="D41" s="166"/>
      <c r="E41" s="166"/>
      <c r="F41" s="166"/>
      <c r="G41" s="167"/>
      <c r="H41" s="196"/>
      <c r="I41" s="196"/>
      <c r="J41" s="197"/>
      <c r="K41" s="198" t="e">
        <f>DATE(#REF!,LOOKUP(tblData245678910111213141516171819202122232425262728[[#This Row],[Date last contacted]],{"April",4;"August",8;"December",12;"February",2;"January",1;"July",7;"June",6;"March",3;"May",5;"November",11;"October",10;"September",9}),1)</f>
        <v>#REF!</v>
      </c>
      <c r="L41" s="199">
        <f>tblData245678910111213141516171819202122232425262728[[#This Row],[Projected Premium]]*tblData245678910111213141516171819202122232425262728[[#This Row],[Email]]</f>
        <v>0</v>
      </c>
    </row>
    <row r="42" spans="2:12" s="49" customFormat="1" ht="16.2" x14ac:dyDescent="0.3">
      <c r="B42" s="166"/>
      <c r="C42" s="166"/>
      <c r="D42" s="166"/>
      <c r="E42" s="166"/>
      <c r="F42" s="166"/>
      <c r="G42" s="167"/>
      <c r="H42" s="196"/>
      <c r="I42" s="196"/>
      <c r="J42" s="197"/>
      <c r="K42" s="198" t="e">
        <f>DATE(#REF!,LOOKUP(tblData245678910111213141516171819202122232425262728[[#This Row],[Date last contacted]],{"April",4;"August",8;"December",12;"February",2;"January",1;"July",7;"June",6;"March",3;"May",5;"November",11;"October",10;"September",9}),1)</f>
        <v>#REF!</v>
      </c>
      <c r="L42" s="199">
        <f>tblData245678910111213141516171819202122232425262728[[#This Row],[Projected Premium]]*tblData245678910111213141516171819202122232425262728[[#This Row],[Email]]</f>
        <v>0</v>
      </c>
    </row>
    <row r="43" spans="2:12" s="49" customFormat="1" ht="16.2" x14ac:dyDescent="0.3">
      <c r="B43" s="166"/>
      <c r="C43" s="166"/>
      <c r="D43" s="166"/>
      <c r="E43" s="166"/>
      <c r="F43" s="166"/>
      <c r="G43" s="167"/>
      <c r="H43" s="196"/>
      <c r="I43" s="196"/>
      <c r="J43" s="197"/>
      <c r="K43" s="198" t="e">
        <f>DATE(#REF!,LOOKUP(tblData245678910111213141516171819202122232425262728[[#This Row],[Date last contacted]],{"April",4;"August",8;"December",12;"February",2;"January",1;"July",7;"June",6;"March",3;"May",5;"November",11;"October",10;"September",9}),1)</f>
        <v>#REF!</v>
      </c>
      <c r="L43" s="199">
        <f>tblData245678910111213141516171819202122232425262728[[#This Row],[Projected Premium]]*tblData245678910111213141516171819202122232425262728[[#This Row],[Email]]</f>
        <v>0</v>
      </c>
    </row>
    <row r="44" spans="2:12" s="49" customFormat="1" ht="16.2" x14ac:dyDescent="0.3">
      <c r="B44" s="166"/>
      <c r="C44" s="166"/>
      <c r="D44" s="166"/>
      <c r="E44" s="166"/>
      <c r="F44" s="166">
        <f>SUBTOTAL(109,F8:F37)</f>
        <v>224640</v>
      </c>
      <c r="G44" s="167"/>
      <c r="H44" s="196"/>
      <c r="I44" s="196"/>
      <c r="J44" s="197"/>
      <c r="K44" s="198" t="e">
        <f>DATE(#REF!,LOOKUP(tblData245678910111213141516171819202122232425262728[[#This Row],[Date last contacted]],{"April",4;"August",8;"December",12;"February",2;"January",1;"July",7;"June",6;"March",3;"May",5;"November",11;"October",10;"September",9}),1)</f>
        <v>#REF!</v>
      </c>
      <c r="L44" s="199">
        <f>tblData245678910111213141516171819202122232425262728[[#This Row],[Projected Premium]]*tblData245678910111213141516171819202122232425262728[[#This Row],[Email]]</f>
        <v>0</v>
      </c>
    </row>
    <row r="45" spans="2:12" s="200" customFormat="1" ht="16.2" x14ac:dyDescent="0.3">
      <c r="B45" s="201" t="s">
        <v>958</v>
      </c>
      <c r="C45" s="202"/>
      <c r="D45" s="202"/>
      <c r="E45" s="202"/>
      <c r="F45" s="202"/>
      <c r="G45" s="203"/>
      <c r="H45" s="204"/>
      <c r="I45" s="204"/>
      <c r="J45" s="205"/>
      <c r="K45" s="206" t="e">
        <f>DATE(#REF!,LOOKUP(tblData245678910111213141516171819202122232425262728[[#This Row],[Date last contacted]],{"April",4;"August",8;"December",12;"February",2;"January",1;"July",7;"June",6;"March",3;"May",5;"November",11;"October",10;"September",9}),1)</f>
        <v>#REF!</v>
      </c>
      <c r="L45" s="207">
        <f>tblData245678910111213141516171819202122232425262728[[#This Row],[Projected Premium]]*tblData245678910111213141516171819202122232425262728[[#This Row],[Email]]</f>
        <v>0</v>
      </c>
    </row>
    <row r="46" spans="2:12" s="49" customFormat="1" ht="16.2" x14ac:dyDescent="0.3">
      <c r="B46" s="166"/>
      <c r="C46" s="166"/>
      <c r="D46" s="166"/>
      <c r="E46" s="166"/>
      <c r="F46" s="166"/>
      <c r="G46" s="167"/>
      <c r="H46" s="196"/>
      <c r="I46" s="196"/>
      <c r="J46" s="197"/>
      <c r="K46" s="198" t="e">
        <f>DATE(#REF!,LOOKUP(tblData245678910111213141516171819202122232425262728[[#This Row],[Date last contacted]],{"April",4;"August",8;"December",12;"February",2;"January",1;"July",7;"June",6;"March",3;"May",5;"November",11;"October",10;"September",9}),1)</f>
        <v>#REF!</v>
      </c>
      <c r="L46" s="199">
        <f>tblData245678910111213141516171819202122232425262728[[#This Row],[Projected Premium]]*tblData245678910111213141516171819202122232425262728[[#This Row],[Email]]</f>
        <v>0</v>
      </c>
    </row>
    <row r="47" spans="2:12" s="49" customFormat="1" ht="16.2" x14ac:dyDescent="0.3">
      <c r="B47" s="166"/>
      <c r="C47" s="166"/>
      <c r="D47" s="166"/>
      <c r="E47" s="166"/>
      <c r="F47" s="166"/>
      <c r="G47" s="167"/>
      <c r="H47" s="196"/>
      <c r="I47" s="196"/>
      <c r="J47" s="208"/>
      <c r="K47" s="198"/>
      <c r="L47" s="199"/>
    </row>
    <row r="48" spans="2:12" s="49" customFormat="1" ht="16.2" x14ac:dyDescent="0.3">
      <c r="B48" s="166"/>
      <c r="C48" s="166"/>
      <c r="D48" s="166"/>
      <c r="E48" s="166"/>
      <c r="F48" s="166"/>
      <c r="G48" s="167"/>
      <c r="H48" s="196"/>
      <c r="I48" s="196"/>
      <c r="J48" s="197"/>
      <c r="K48" s="198"/>
      <c r="L48" s="199"/>
    </row>
    <row r="49" spans="2:12" s="83" customFormat="1" ht="16.2" x14ac:dyDescent="0.3">
      <c r="B49" s="76"/>
      <c r="C49" s="76"/>
      <c r="D49" s="76"/>
      <c r="E49" s="76"/>
      <c r="F49" s="76"/>
      <c r="G49" s="77"/>
      <c r="H49" s="214"/>
      <c r="I49" s="214"/>
      <c r="J49" s="215"/>
      <c r="K49" s="216"/>
      <c r="L49" s="217"/>
    </row>
    <row r="50" spans="2:12" s="49" customFormat="1" ht="16.2" x14ac:dyDescent="0.3">
      <c r="B50" s="166"/>
      <c r="C50" s="166"/>
      <c r="D50" s="166"/>
      <c r="E50" s="166"/>
      <c r="F50" s="166"/>
      <c r="G50" s="167"/>
      <c r="H50" s="196"/>
      <c r="I50" s="196"/>
      <c r="J50" s="197"/>
      <c r="K50" s="198"/>
      <c r="L50" s="199"/>
    </row>
    <row r="51" spans="2:12" s="49" customFormat="1" ht="16.2" x14ac:dyDescent="0.3">
      <c r="B51" s="166"/>
      <c r="C51" s="166"/>
      <c r="D51" s="166"/>
      <c r="E51" s="166"/>
      <c r="F51" s="166"/>
      <c r="G51" s="167"/>
      <c r="H51" s="196"/>
      <c r="I51" s="196"/>
      <c r="J51" s="208"/>
      <c r="K51" s="198"/>
      <c r="L51" s="199"/>
    </row>
    <row r="52" spans="2:12" s="49" customFormat="1" ht="16.2" x14ac:dyDescent="0.3">
      <c r="B52" s="166"/>
      <c r="C52" s="166"/>
      <c r="D52" s="166"/>
      <c r="E52" s="166"/>
      <c r="F52" s="166"/>
      <c r="G52" s="167"/>
      <c r="H52" s="196"/>
      <c r="I52" s="196"/>
      <c r="J52" s="208"/>
      <c r="K52" s="198"/>
      <c r="L52" s="199"/>
    </row>
    <row r="53" spans="2:12" s="49" customFormat="1" ht="16.2" x14ac:dyDescent="0.3">
      <c r="B53" s="166"/>
      <c r="C53" s="166"/>
      <c r="D53" s="166"/>
      <c r="E53" s="166"/>
      <c r="F53" s="166"/>
      <c r="G53" s="167"/>
      <c r="H53" s="196"/>
      <c r="I53" s="196"/>
      <c r="J53" s="197"/>
      <c r="K53" s="198"/>
      <c r="L53" s="199"/>
    </row>
    <row r="54" spans="2:12" s="49" customFormat="1" ht="16.2" x14ac:dyDescent="0.3">
      <c r="B54" s="166"/>
      <c r="C54" s="166"/>
      <c r="D54" s="166"/>
      <c r="E54" s="166"/>
      <c r="F54" s="166"/>
      <c r="G54" s="167"/>
      <c r="H54" s="196"/>
      <c r="I54" s="196"/>
      <c r="J54" s="197"/>
      <c r="K54" s="198"/>
      <c r="L54" s="199"/>
    </row>
    <row r="55" spans="2:12" s="49" customFormat="1" ht="16.2" x14ac:dyDescent="0.3">
      <c r="B55" s="42"/>
      <c r="C55" s="42"/>
      <c r="D55" s="42"/>
      <c r="E55" s="42"/>
      <c r="F55" s="42"/>
      <c r="G55" s="43"/>
      <c r="H55" s="219"/>
      <c r="I55" s="219"/>
      <c r="J55" s="220"/>
      <c r="K55" s="221"/>
      <c r="L55" s="222"/>
    </row>
    <row r="56" spans="2:12" s="49" customFormat="1" ht="16.2" x14ac:dyDescent="0.3">
      <c r="B56" s="166"/>
      <c r="C56" s="166"/>
      <c r="D56" s="166"/>
      <c r="E56" s="166"/>
      <c r="F56" s="166"/>
      <c r="G56" s="167"/>
      <c r="H56" s="196"/>
      <c r="I56" s="196"/>
      <c r="J56" s="197"/>
      <c r="K56" s="198"/>
      <c r="L56" s="199"/>
    </row>
    <row r="57" spans="2:12" s="49" customFormat="1" ht="16.2" x14ac:dyDescent="0.3">
      <c r="B57" s="166"/>
      <c r="C57" s="166"/>
      <c r="D57" s="166"/>
      <c r="E57" s="166"/>
      <c r="F57" s="166"/>
      <c r="G57" s="167"/>
      <c r="H57" s="196"/>
      <c r="I57" s="196"/>
      <c r="J57" s="208"/>
      <c r="K57" s="198"/>
      <c r="L57" s="199"/>
    </row>
    <row r="58" spans="2:12" s="49" customFormat="1" ht="16.2" x14ac:dyDescent="0.3">
      <c r="B58" s="166"/>
      <c r="C58" s="166"/>
      <c r="D58" s="166"/>
      <c r="E58" s="166"/>
      <c r="F58" s="166"/>
      <c r="G58" s="167"/>
      <c r="H58" s="196"/>
      <c r="I58" s="196"/>
      <c r="J58" s="197"/>
      <c r="K58" s="198"/>
      <c r="L58" s="199"/>
    </row>
    <row r="59" spans="2:12" s="49" customFormat="1" ht="16.2" x14ac:dyDescent="0.3">
      <c r="B59" s="166"/>
      <c r="C59" s="166"/>
      <c r="D59" s="166"/>
      <c r="E59" s="166"/>
      <c r="F59" s="166"/>
      <c r="G59" s="167"/>
      <c r="H59" s="196"/>
      <c r="I59" s="196"/>
      <c r="J59" s="197"/>
      <c r="K59" s="198"/>
      <c r="L59" s="199"/>
    </row>
    <row r="60" spans="2:12" s="49" customFormat="1" ht="16.2" x14ac:dyDescent="0.3">
      <c r="B60" s="166"/>
      <c r="C60" s="166"/>
      <c r="D60" s="166"/>
      <c r="E60" s="166"/>
      <c r="F60" s="166"/>
      <c r="G60" s="167"/>
      <c r="H60" s="196"/>
      <c r="I60" s="196"/>
      <c r="J60" s="197"/>
      <c r="K60" s="198"/>
      <c r="L60" s="199"/>
    </row>
    <row r="61" spans="2:12" s="83" customFormat="1" ht="16.2" x14ac:dyDescent="0.3">
      <c r="B61" s="76"/>
      <c r="C61" s="76"/>
      <c r="D61" s="76"/>
      <c r="E61" s="76"/>
      <c r="F61" s="76"/>
      <c r="G61" s="77"/>
      <c r="H61" s="214"/>
      <c r="I61" s="214"/>
      <c r="J61" s="215"/>
      <c r="K61" s="216"/>
      <c r="L61" s="217"/>
    </row>
    <row r="62" spans="2:12" s="49" customFormat="1" ht="16.2" x14ac:dyDescent="0.3">
      <c r="B62" s="166"/>
      <c r="C62" s="166"/>
      <c r="D62" s="166"/>
      <c r="E62" s="166"/>
      <c r="F62" s="166"/>
      <c r="G62" s="167"/>
      <c r="H62" s="196"/>
      <c r="I62" s="196"/>
      <c r="J62" s="197"/>
      <c r="K62" s="198"/>
      <c r="L62" s="199"/>
    </row>
    <row r="63" spans="2:12" s="49" customFormat="1" ht="16.2" x14ac:dyDescent="0.3">
      <c r="B63" s="166"/>
      <c r="C63" s="166"/>
      <c r="D63" s="166"/>
      <c r="E63" s="166"/>
      <c r="F63" s="166"/>
      <c r="G63" s="167"/>
      <c r="H63" s="196"/>
      <c r="I63" s="196"/>
      <c r="J63" s="197"/>
      <c r="K63" s="198"/>
      <c r="L63" s="199"/>
    </row>
    <row r="64" spans="2:12" s="49" customFormat="1" ht="16.2" x14ac:dyDescent="0.3">
      <c r="B64" s="166"/>
      <c r="C64" s="166"/>
      <c r="D64" s="166"/>
      <c r="E64" s="166"/>
      <c r="F64" s="166"/>
      <c r="G64" s="167"/>
      <c r="H64" s="196"/>
      <c r="I64" s="196"/>
      <c r="J64" s="197"/>
      <c r="K64" s="198" t="e">
        <f>DATE(#REF!,LOOKUP(tblData245678910111213141516171819202122232425262728[[#This Row],[Date last contacted]],{"April",4;"August",8;"December",12;"February",2;"January",1;"July",7;"June",6;"March",3;"May",5;"November",11;"October",10;"September",9}),1)</f>
        <v>#REF!</v>
      </c>
      <c r="L64" s="199">
        <f>tblData245678910111213141516171819202122232425262728[[#This Row],[Projected Premium]]*tblData245678910111213141516171819202122232425262728[[#This Row],[Email]]</f>
        <v>0</v>
      </c>
    </row>
    <row r="65" spans="2:12" s="49" customFormat="1" ht="16.2" x14ac:dyDescent="0.3">
      <c r="B65" s="166"/>
      <c r="C65" s="166"/>
      <c r="D65" s="166"/>
      <c r="E65" s="166"/>
      <c r="F65" s="166"/>
      <c r="G65" s="167"/>
      <c r="H65" s="196"/>
      <c r="I65" s="196"/>
      <c r="J65" s="197"/>
      <c r="K65" s="198" t="e">
        <f>DATE(#REF!,LOOKUP(tblData245678910111213141516171819202122232425262728[[#This Row],[Date last contacted]],{"April",4;"August",8;"December",12;"February",2;"January",1;"July",7;"June",6;"March",3;"May",5;"November",11;"October",10;"September",9}),1)</f>
        <v>#REF!</v>
      </c>
      <c r="L65" s="199">
        <f>tblData245678910111213141516171819202122232425262728[[#This Row],[Projected Premium]]*tblData245678910111213141516171819202122232425262728[[#This Row],[Email]]</f>
        <v>0</v>
      </c>
    </row>
    <row r="66" spans="2:12" s="49" customFormat="1" ht="16.2" x14ac:dyDescent="0.3">
      <c r="B66" s="166"/>
      <c r="C66" s="166"/>
      <c r="D66" s="166"/>
      <c r="E66" s="166"/>
      <c r="F66" s="166"/>
      <c r="G66" s="167"/>
      <c r="H66" s="196"/>
      <c r="I66" s="196"/>
      <c r="J66" s="197"/>
      <c r="K66" s="198" t="e">
        <f>DATE(#REF!,LOOKUP(tblData245678910111213141516171819202122232425262728[[#This Row],[Date last contacted]],{"April",4;"August",8;"December",12;"February",2;"January",1;"July",7;"June",6;"March",3;"May",5;"November",11;"October",10;"September",9}),1)</f>
        <v>#REF!</v>
      </c>
      <c r="L66" s="199">
        <f>tblData245678910111213141516171819202122232425262728[[#This Row],[Projected Premium]]*tblData245678910111213141516171819202122232425262728[[#This Row],[Email]]</f>
        <v>0</v>
      </c>
    </row>
    <row r="67" spans="2:12" s="49" customFormat="1" ht="16.2" x14ac:dyDescent="0.3">
      <c r="B67" s="166"/>
      <c r="C67" s="166"/>
      <c r="D67" s="166"/>
      <c r="E67" s="166"/>
      <c r="F67" s="166"/>
      <c r="G67" s="167"/>
      <c r="H67" s="20"/>
      <c r="I67" s="20"/>
      <c r="J67" s="53"/>
      <c r="K67" s="176" t="e">
        <f>DATE(#REF!,LOOKUP(tblData245678910111213141516171819202122232425262728[[#This Row],[Date last contacted]],{"April",4;"August",8;"December",12;"February",2;"January",1;"July",7;"June",6;"March",3;"May",5;"November",11;"October",10;"September",9}),1)</f>
        <v>#REF!</v>
      </c>
      <c r="L67" s="170">
        <f>tblData245678910111213141516171819202122232425262728[[#This Row],[Projected Premium]]*tblData245678910111213141516171819202122232425262728[[#This Row],[Email]]</f>
        <v>0</v>
      </c>
    </row>
    <row r="68" spans="2:12" s="49" customFormat="1" ht="16.2" x14ac:dyDescent="0.3">
      <c r="B68" s="166"/>
      <c r="C68" s="166"/>
      <c r="D68" s="166"/>
      <c r="E68" s="166"/>
      <c r="F68" s="166" t="e">
        <f>SUM(#REF!)</f>
        <v>#REF!</v>
      </c>
      <c r="G68" s="167"/>
      <c r="H68" s="196"/>
      <c r="I68" s="196"/>
      <c r="J68" s="197"/>
      <c r="K68" s="198" t="e">
        <f>DATE(#REF!,LOOKUP(tblData245678910111213141516171819202122232425262728[[#This Row],[Date last contacted]],{"April",4;"August",8;"December",12;"February",2;"January",1;"July",7;"June",6;"March",3;"May",5;"November",11;"October",10;"September",9}),1)</f>
        <v>#REF!</v>
      </c>
      <c r="L68" s="199" t="e">
        <f>tblData245678910111213141516171819202122232425262728[[#This Row],[Projected Premium]]*tblData245678910111213141516171819202122232425262728[[#This Row],[Email]]</f>
        <v>#REF!</v>
      </c>
    </row>
    <row r="69" spans="2:12" ht="16.2" x14ac:dyDescent="0.3">
      <c r="B69" s="8" t="s">
        <v>2</v>
      </c>
      <c r="C69" s="8"/>
      <c r="D69" s="8"/>
      <c r="E69" s="7"/>
      <c r="F69" s="7" t="e">
        <f>SUBTOTAL(109,tblData245678910111213141516171819202122232425262728[Projected Premium])</f>
        <v>#REF!</v>
      </c>
      <c r="G69" s="20"/>
      <c r="H69" s="8"/>
      <c r="I69" s="20"/>
      <c r="J69" s="8"/>
      <c r="K69" s="12"/>
      <c r="L69" s="12"/>
    </row>
    <row r="70" spans="2:12" ht="16.2" x14ac:dyDescent="0.3">
      <c r="B70" s="136"/>
      <c r="C70" s="136"/>
      <c r="D70" s="136"/>
      <c r="E70" s="136"/>
      <c r="F70" s="136"/>
      <c r="G70" s="115"/>
      <c r="H70" s="136"/>
      <c r="I70" s="115"/>
      <c r="J70" s="136"/>
      <c r="K70" s="136"/>
      <c r="L70" s="136"/>
    </row>
  </sheetData>
  <printOptions horizontalCentered="1"/>
  <pageMargins left="0.4" right="0.4" top="0.4" bottom="0.4" header="0.3" footer="0.3"/>
  <pageSetup scale="7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CAE8-DF76-4FA1-95DC-B107806D1217}">
  <sheetPr>
    <tabColor theme="4"/>
    <pageSetUpPr autoPageBreaks="0" fitToPage="1"/>
  </sheetPr>
  <dimension ref="B1:L73"/>
  <sheetViews>
    <sheetView showGridLines="0" topLeftCell="A10" workbookViewId="0">
      <selection activeCell="C23" sqref="C23"/>
    </sheetView>
  </sheetViews>
  <sheetFormatPr defaultColWidth="9.28515625" defaultRowHeight="12" x14ac:dyDescent="0.3"/>
  <cols>
    <col min="1" max="1" width="2.140625" style="101" customWidth="1"/>
    <col min="2" max="2" width="32" style="101" customWidth="1"/>
    <col min="3" max="3" width="25.42578125" style="101" customWidth="1"/>
    <col min="4" max="4" width="21.140625" style="101" customWidth="1"/>
    <col min="5" max="5" width="21" style="101" customWidth="1"/>
    <col min="6" max="6" width="17.140625" style="101" customWidth="1"/>
    <col min="7" max="7" width="20.85546875" style="102" customWidth="1"/>
    <col min="8" max="8" width="17.5703125" style="101" customWidth="1"/>
    <col min="9" max="9" width="19.28515625" style="102" customWidth="1"/>
    <col min="10" max="10" width="16" style="101" customWidth="1"/>
    <col min="11" max="11" width="16.85546875" style="101" customWidth="1"/>
    <col min="12" max="12" width="17.85546875" style="101" customWidth="1"/>
    <col min="13" max="13" width="1.85546875" style="101" customWidth="1"/>
    <col min="14" max="16384" width="9.28515625" style="101"/>
  </cols>
  <sheetData>
    <row r="1" spans="2:12" ht="9.9" customHeight="1" x14ac:dyDescent="0.3"/>
    <row r="2" spans="2:12" ht="34.799999999999997" x14ac:dyDescent="0.3">
      <c r="B2" s="103" t="s">
        <v>32</v>
      </c>
      <c r="C2" s="103"/>
      <c r="D2" s="103"/>
      <c r="E2" s="103"/>
      <c r="F2" s="103"/>
      <c r="G2" s="104"/>
      <c r="H2" s="103"/>
      <c r="I2" s="104"/>
      <c r="J2" s="103"/>
      <c r="K2" s="103"/>
      <c r="L2" s="103"/>
    </row>
    <row r="3" spans="2:12" ht="18" x14ac:dyDescent="0.3">
      <c r="B3" s="105" t="s">
        <v>33</v>
      </c>
      <c r="C3" s="105"/>
      <c r="D3" s="105"/>
      <c r="E3" s="105"/>
      <c r="F3" s="105"/>
      <c r="G3" s="106"/>
      <c r="H3" s="105"/>
      <c r="I3" s="106"/>
      <c r="J3" s="105"/>
      <c r="K3" s="105"/>
      <c r="L3" s="105"/>
    </row>
    <row r="4" spans="2:12" ht="16.2" thickBot="1" x14ac:dyDescent="0.35">
      <c r="B4" s="107" t="s">
        <v>0</v>
      </c>
      <c r="C4" s="107"/>
      <c r="D4" s="107"/>
      <c r="E4" s="107"/>
      <c r="F4" s="107"/>
      <c r="G4" s="108"/>
      <c r="H4" s="107"/>
      <c r="I4" s="108"/>
      <c r="J4" s="107"/>
      <c r="K4" s="107"/>
      <c r="L4" s="107"/>
    </row>
    <row r="5" spans="2:12" ht="15" customHeight="1" thickTop="1" x14ac:dyDescent="0.3">
      <c r="B5" s="109"/>
      <c r="C5" s="110"/>
      <c r="D5" s="110"/>
      <c r="E5" s="110"/>
      <c r="F5" s="110"/>
      <c r="G5" s="111"/>
      <c r="H5" s="110"/>
      <c r="I5" s="111"/>
      <c r="J5" s="109"/>
    </row>
    <row r="6" spans="2:12" ht="13.5" customHeight="1" x14ac:dyDescent="0.3">
      <c r="B6" s="109" t="s">
        <v>5</v>
      </c>
      <c r="C6" s="110"/>
      <c r="D6" s="110"/>
      <c r="E6" s="110"/>
      <c r="F6" s="110"/>
      <c r="G6" s="111"/>
      <c r="H6" s="110"/>
      <c r="I6" s="111"/>
      <c r="J6" s="109"/>
    </row>
    <row r="7" spans="2:12" ht="32.4" x14ac:dyDescent="0.3">
      <c r="B7" s="112" t="s">
        <v>4</v>
      </c>
      <c r="C7" s="112" t="s">
        <v>6</v>
      </c>
      <c r="D7" s="112" t="s">
        <v>7</v>
      </c>
      <c r="E7" s="112" t="s">
        <v>13</v>
      </c>
      <c r="F7" s="112" t="s">
        <v>15</v>
      </c>
      <c r="G7" s="112" t="s">
        <v>17</v>
      </c>
      <c r="H7" s="112" t="s">
        <v>16</v>
      </c>
      <c r="I7" s="112" t="s">
        <v>30</v>
      </c>
      <c r="J7" s="6" t="s">
        <v>679</v>
      </c>
      <c r="K7" s="6" t="s">
        <v>680</v>
      </c>
      <c r="L7" s="112" t="s">
        <v>9</v>
      </c>
    </row>
    <row r="8" spans="2:12" ht="16.2" x14ac:dyDescent="0.3">
      <c r="B8" s="18"/>
      <c r="C8" s="18"/>
      <c r="D8" s="18"/>
      <c r="E8" s="18"/>
      <c r="F8" s="18"/>
      <c r="G8" s="19"/>
      <c r="H8" s="20"/>
      <c r="I8" s="20"/>
      <c r="J8" s="53"/>
      <c r="K8" s="169"/>
      <c r="L8" s="170"/>
    </row>
    <row r="9" spans="2:12" ht="64.8" x14ac:dyDescent="0.3">
      <c r="B9" s="18" t="s">
        <v>687</v>
      </c>
      <c r="C9" s="18" t="s">
        <v>688</v>
      </c>
      <c r="D9" s="18" t="s">
        <v>626</v>
      </c>
      <c r="E9" s="18" t="s">
        <v>689</v>
      </c>
      <c r="F9" s="18">
        <v>5000</v>
      </c>
      <c r="G9" s="19"/>
      <c r="H9" s="21">
        <v>43353</v>
      </c>
      <c r="I9" s="20" t="s">
        <v>758</v>
      </c>
      <c r="J9" s="53"/>
      <c r="K9" s="169" t="e">
        <f>DATE(#REF!,LOOKUP(tblData2456789101112131415161718192021222324252627[[#This Row],[Date last contacted]],{"April",4;"August",8;"December",12;"February",2;"January",1;"July",7;"June",6;"March",3;"May",5;"November",11;"October",10;"September",9}),1)</f>
        <v>#REF!</v>
      </c>
      <c r="L9" s="170">
        <f>tblData2456789101112131415161718192021222324252627[[#This Row],[Projected Premium]]*tblData2456789101112131415161718192021222324252627[[#This Row],[Email]]</f>
        <v>0</v>
      </c>
    </row>
    <row r="10" spans="2:12" ht="32.4" x14ac:dyDescent="0.3">
      <c r="B10" s="18" t="s">
        <v>789</v>
      </c>
      <c r="C10" s="18" t="s">
        <v>429</v>
      </c>
      <c r="D10" s="18" t="s">
        <v>367</v>
      </c>
      <c r="E10" s="18" t="s">
        <v>790</v>
      </c>
      <c r="F10" s="18">
        <v>10000</v>
      </c>
      <c r="G10" s="19"/>
      <c r="H10" s="21">
        <v>43462</v>
      </c>
      <c r="I10" s="20" t="s">
        <v>888</v>
      </c>
      <c r="J10" s="53"/>
      <c r="K10" s="169" t="e">
        <f>DATE(#REF!,LOOKUP(tblData2456789101112131415161718192021222324252627[[#This Row],[Date last contacted]],{"April",4;"August",8;"December",12;"February",2;"January",1;"July",7;"June",6;"March",3;"May",5;"November",11;"October",10;"September",9}),1)</f>
        <v>#REF!</v>
      </c>
      <c r="L10" s="170">
        <f>tblData2456789101112131415161718192021222324252627[[#This Row],[Projected Premium]]*tblData2456789101112131415161718192021222324252627[[#This Row],[Email]]</f>
        <v>0</v>
      </c>
    </row>
    <row r="11" spans="2:12" ht="32.4" x14ac:dyDescent="0.3">
      <c r="B11" s="18" t="s">
        <v>828</v>
      </c>
      <c r="C11" s="18" t="s">
        <v>829</v>
      </c>
      <c r="D11" s="18"/>
      <c r="E11" s="18" t="s">
        <v>648</v>
      </c>
      <c r="F11" s="18">
        <v>3000</v>
      </c>
      <c r="G11" s="19"/>
      <c r="H11" s="21">
        <v>43397</v>
      </c>
      <c r="I11" s="20" t="s">
        <v>830</v>
      </c>
      <c r="J11" s="53"/>
      <c r="K11" s="169" t="e">
        <f>DATE(#REF!,LOOKUP(tblData2456789101112131415161718192021222324252627[[#This Row],[Date last contacted]],{"April",4;"August",8;"December",12;"February",2;"January",1;"July",7;"June",6;"March",3;"May",5;"November",11;"October",10;"September",9}),1)</f>
        <v>#REF!</v>
      </c>
      <c r="L11" s="170">
        <f>tblData2456789101112131415161718192021222324252627[[#This Row],[Projected Premium]]*tblData2456789101112131415161718192021222324252627[[#This Row],[Email]]</f>
        <v>0</v>
      </c>
    </row>
    <row r="12" spans="2:12" s="49" customFormat="1" ht="16.2" x14ac:dyDescent="0.3">
      <c r="B12" s="166"/>
      <c r="C12" s="166"/>
      <c r="D12" s="166"/>
      <c r="E12" s="166"/>
      <c r="F12" s="166"/>
      <c r="G12" s="167"/>
      <c r="H12" s="20"/>
      <c r="I12" s="20"/>
      <c r="J12" s="53"/>
      <c r="K12" s="176" t="e">
        <f>DATE(#REF!,LOOKUP(tblData2456789101112131415161718192021222324252627[[#This Row],[Date last contacted]],{"April",4;"August",8;"December",12;"February",2;"January",1;"July",7;"June",6;"March",3;"May",5;"November",11;"October",10;"September",9}),1)</f>
        <v>#REF!</v>
      </c>
      <c r="L12" s="170">
        <f>tblData2456789101112131415161718192021222324252627[[#This Row],[Projected Premium]]*tblData2456789101112131415161718192021222324252627[[#This Row],[Email]]</f>
        <v>0</v>
      </c>
    </row>
    <row r="13" spans="2:12" s="49" customFormat="1" ht="48.6" x14ac:dyDescent="0.3">
      <c r="B13" s="166" t="s">
        <v>877</v>
      </c>
      <c r="C13" s="166" t="s">
        <v>904</v>
      </c>
      <c r="D13" s="166" t="s">
        <v>80</v>
      </c>
      <c r="E13" s="166" t="s">
        <v>905</v>
      </c>
      <c r="F13" s="166">
        <v>5000</v>
      </c>
      <c r="G13" s="167"/>
      <c r="H13" s="21">
        <v>43534</v>
      </c>
      <c r="I13" s="20" t="s">
        <v>906</v>
      </c>
      <c r="J13" s="53"/>
      <c r="K13" s="176" t="e">
        <f>DATE(#REF!,LOOKUP(tblData2456789101112131415161718192021222324252627[[#This Row],[Date last contacted]],{"April",4;"August",8;"December",12;"February",2;"January",1;"July",7;"June",6;"March",3;"May",5;"November",11;"October",10;"September",9}),1)</f>
        <v>#REF!</v>
      </c>
      <c r="L13" s="170">
        <f>tblData2456789101112131415161718192021222324252627[[#This Row],[Projected Premium]]*tblData2456789101112131415161718192021222324252627[[#This Row],[Email]]</f>
        <v>0</v>
      </c>
    </row>
    <row r="14" spans="2:12" s="49" customFormat="1" ht="16.2" x14ac:dyDescent="0.3">
      <c r="B14" s="166"/>
      <c r="C14" s="166"/>
      <c r="D14" s="166"/>
      <c r="E14" s="166"/>
      <c r="F14" s="166"/>
      <c r="G14" s="167"/>
      <c r="H14" s="20"/>
      <c r="I14" s="20"/>
      <c r="J14" s="53"/>
      <c r="K14" s="176" t="e">
        <f>DATE(#REF!,LOOKUP(tblData2456789101112131415161718192021222324252627[[#This Row],[Date last contacted]],{"April",4;"August",8;"December",12;"February",2;"January",1;"July",7;"June",6;"March",3;"May",5;"November",11;"October",10;"September",9}),1)</f>
        <v>#REF!</v>
      </c>
      <c r="L14" s="170">
        <f>tblData2456789101112131415161718192021222324252627[[#This Row],[Projected Premium]]*tblData2456789101112131415161718192021222324252627[[#This Row],[Email]]</f>
        <v>0</v>
      </c>
    </row>
    <row r="15" spans="2:12" s="49" customFormat="1" ht="16.2" x14ac:dyDescent="0.3">
      <c r="B15" s="42"/>
      <c r="C15" s="42"/>
      <c r="D15" s="42"/>
      <c r="E15" s="42"/>
      <c r="F15" s="42"/>
      <c r="G15" s="43"/>
      <c r="H15" s="70"/>
      <c r="I15" s="71"/>
      <c r="J15" s="72"/>
      <c r="K15" s="171"/>
      <c r="L15" s="188"/>
    </row>
    <row r="16" spans="2:12" s="49" customFormat="1" ht="32.4" x14ac:dyDescent="0.3">
      <c r="B16" s="166" t="s">
        <v>914</v>
      </c>
      <c r="C16" s="166" t="s">
        <v>250</v>
      </c>
      <c r="D16" s="166" t="s">
        <v>250</v>
      </c>
      <c r="E16" s="166" t="s">
        <v>845</v>
      </c>
      <c r="F16" s="166">
        <v>70000</v>
      </c>
      <c r="G16" s="167"/>
      <c r="H16" s="21">
        <v>43471</v>
      </c>
      <c r="I16" s="20" t="s">
        <v>915</v>
      </c>
      <c r="J16" s="53"/>
      <c r="K16" s="176" t="e">
        <f>DATE(#REF!,LOOKUP(tblData2456789101112131415161718192021222324252627[[#This Row],[Date last contacted]],{"April",4;"August",8;"December",12;"February",2;"January",1;"July",7;"June",6;"March",3;"May",5;"November",11;"October",10;"September",9}),1)</f>
        <v>#REF!</v>
      </c>
      <c r="L16" s="170">
        <f>tblData2456789101112131415161718192021222324252627[[#This Row],[Projected Premium]]*tblData2456789101112131415161718192021222324252627[[#This Row],[Email]]</f>
        <v>0</v>
      </c>
    </row>
    <row r="17" spans="2:12" s="49" customFormat="1" ht="16.2" x14ac:dyDescent="0.3">
      <c r="B17" s="166"/>
      <c r="C17" s="166"/>
      <c r="D17" s="166"/>
      <c r="E17" s="166"/>
      <c r="F17" s="166"/>
      <c r="G17" s="167"/>
      <c r="H17" s="196"/>
      <c r="I17" s="196"/>
      <c r="J17" s="197"/>
      <c r="K17" s="198" t="e">
        <f>DATE(#REF!,LOOKUP(tblData2456789101112131415161718192021222324252627[[#This Row],[Date last contacted]],{"April",4;"August",8;"December",12;"February",2;"January",1;"July",7;"June",6;"March",3;"May",5;"November",11;"October",10;"September",9}),1)</f>
        <v>#REF!</v>
      </c>
      <c r="L17" s="199">
        <f>tblData2456789101112131415161718192021222324252627[[#This Row],[Projected Premium]]*tblData2456789101112131415161718192021222324252627[[#This Row],[Email]]</f>
        <v>0</v>
      </c>
    </row>
    <row r="18" spans="2:12" s="49" customFormat="1" ht="16.2" x14ac:dyDescent="0.3">
      <c r="B18" s="42" t="s">
        <v>938</v>
      </c>
      <c r="C18" s="42" t="s">
        <v>473</v>
      </c>
      <c r="D18" s="42" t="s">
        <v>939</v>
      </c>
      <c r="E18" s="42" t="s">
        <v>316</v>
      </c>
      <c r="F18" s="42">
        <v>13000</v>
      </c>
      <c r="G18" s="43"/>
      <c r="H18" s="70">
        <v>43538</v>
      </c>
      <c r="I18" s="71" t="s">
        <v>397</v>
      </c>
      <c r="J18" s="72"/>
      <c r="K18" s="171" t="e">
        <f>DATE(#REF!,LOOKUP(tblData2456789101112131415161718192021222324252627[[#This Row],[Date last contacted]],{"April",4;"August",8;"December",12;"February",2;"January",1;"July",7;"June",6;"March",3;"May",5;"November",11;"October",10;"September",9}),1)</f>
        <v>#REF!</v>
      </c>
      <c r="L18" s="188">
        <f>tblData2456789101112131415161718192021222324252627[[#This Row],[Projected Premium]]*tblData2456789101112131415161718192021222324252627[[#This Row],[Email]]</f>
        <v>0</v>
      </c>
    </row>
    <row r="19" spans="2:12" s="49" customFormat="1" ht="16.2" x14ac:dyDescent="0.3">
      <c r="B19" s="166"/>
      <c r="C19" s="166"/>
      <c r="D19" s="166"/>
      <c r="E19" s="166"/>
      <c r="F19" s="166"/>
      <c r="G19" s="167"/>
      <c r="H19" s="20"/>
      <c r="I19" s="20"/>
      <c r="J19" s="53"/>
      <c r="K19" s="176" t="e">
        <f>DATE(#REF!,LOOKUP(tblData2456789101112131415161718192021222324252627[[#This Row],[Date last contacted]],{"April",4;"August",8;"December",12;"February",2;"January",1;"July",7;"June",6;"March",3;"May",5;"November",11;"October",10;"September",9}),1)</f>
        <v>#REF!</v>
      </c>
      <c r="L19" s="170">
        <f>tblData2456789101112131415161718192021222324252627[[#This Row],[Projected Premium]]*tblData2456789101112131415161718192021222324252627[[#This Row],[Email]]</f>
        <v>0</v>
      </c>
    </row>
    <row r="20" spans="2:12" s="49" customFormat="1" ht="16.2" x14ac:dyDescent="0.3">
      <c r="B20" s="166"/>
      <c r="C20" s="166"/>
      <c r="D20" s="166"/>
      <c r="E20" s="166"/>
      <c r="F20" s="166"/>
      <c r="G20" s="167"/>
      <c r="H20" s="20"/>
      <c r="I20" s="20"/>
      <c r="J20" s="53"/>
      <c r="K20" s="176" t="e">
        <f>DATE(#REF!,LOOKUP(tblData2456789101112131415161718192021222324252627[[#This Row],[Date last contacted]],{"April",4;"August",8;"December",12;"February",2;"January",1;"July",7;"June",6;"March",3;"May",5;"November",11;"October",10;"September",9}),1)</f>
        <v>#REF!</v>
      </c>
      <c r="L20" s="170">
        <f>tblData2456789101112131415161718192021222324252627[[#This Row],[Projected Premium]]*tblData2456789101112131415161718192021222324252627[[#This Row],[Email]]</f>
        <v>0</v>
      </c>
    </row>
    <row r="21" spans="2:12" s="193" customFormat="1" ht="32.4" x14ac:dyDescent="0.3">
      <c r="B21" s="192" t="s">
        <v>950</v>
      </c>
      <c r="C21" s="192" t="s">
        <v>951</v>
      </c>
      <c r="D21" s="192" t="s">
        <v>167</v>
      </c>
      <c r="E21" s="192" t="s">
        <v>952</v>
      </c>
      <c r="F21" s="192">
        <v>7500</v>
      </c>
      <c r="G21" s="194"/>
      <c r="H21" s="97">
        <v>43574</v>
      </c>
      <c r="I21" s="98" t="s">
        <v>953</v>
      </c>
      <c r="J21" s="99"/>
      <c r="K21" s="191"/>
      <c r="L21" s="195"/>
    </row>
    <row r="22" spans="2:12" s="49" customFormat="1" ht="16.2" x14ac:dyDescent="0.3">
      <c r="B22" s="166"/>
      <c r="C22" s="166"/>
      <c r="D22" s="166"/>
      <c r="E22" s="166"/>
      <c r="F22" s="166"/>
      <c r="G22" s="167"/>
      <c r="H22" s="20"/>
      <c r="I22" s="20"/>
      <c r="J22" s="53"/>
      <c r="K22" s="176" t="e">
        <f>DATE(#REF!,LOOKUP(tblData2456789101112131415161718192021222324252627[[#This Row],[Date last contacted]],{"April",4;"August",8;"December",12;"February",2;"January",1;"July",7;"June",6;"March",3;"May",5;"November",11;"October",10;"September",9}),1)</f>
        <v>#REF!</v>
      </c>
      <c r="L22" s="170">
        <f>tblData2456789101112131415161718192021222324252627[[#This Row],[Projected Premium]]*tblData2456789101112131415161718192021222324252627[[#This Row],[Email]]</f>
        <v>0</v>
      </c>
    </row>
    <row r="23" spans="2:12" s="193" customFormat="1" ht="48.6" x14ac:dyDescent="0.3">
      <c r="B23" s="192" t="s">
        <v>523</v>
      </c>
      <c r="C23" s="192" t="s">
        <v>524</v>
      </c>
      <c r="D23" s="192" t="s">
        <v>23</v>
      </c>
      <c r="E23" s="192" t="s">
        <v>525</v>
      </c>
      <c r="F23" s="192">
        <v>20000</v>
      </c>
      <c r="G23" s="194"/>
      <c r="H23" s="97">
        <v>43572</v>
      </c>
      <c r="I23" s="98" t="s">
        <v>954</v>
      </c>
      <c r="J23" s="99"/>
      <c r="K23" s="191"/>
      <c r="L23" s="195"/>
    </row>
    <row r="24" spans="2:12" s="49" customFormat="1" ht="16.2" x14ac:dyDescent="0.3">
      <c r="B24" s="166"/>
      <c r="C24" s="166"/>
      <c r="D24" s="166"/>
      <c r="E24" s="166"/>
      <c r="F24" s="166"/>
      <c r="G24" s="167"/>
      <c r="H24" s="20"/>
      <c r="I24" s="20"/>
      <c r="J24" s="53"/>
      <c r="K24" s="176" t="e">
        <f>DATE(#REF!,LOOKUP(tblData2456789101112131415161718192021222324252627[[#This Row],[Date last contacted]],{"April",4;"August",8;"December",12;"February",2;"January",1;"July",7;"June",6;"March",3;"May",5;"November",11;"October",10;"September",9}),1)</f>
        <v>#REF!</v>
      </c>
      <c r="L24" s="170">
        <f>tblData2456789101112131415161718192021222324252627[[#This Row],[Projected Premium]]*tblData2456789101112131415161718192021222324252627[[#This Row],[Email]]</f>
        <v>0</v>
      </c>
    </row>
    <row r="25" spans="2:12" s="49" customFormat="1" ht="48.6" x14ac:dyDescent="0.3">
      <c r="B25" s="166" t="s">
        <v>955</v>
      </c>
      <c r="C25" s="166" t="s">
        <v>956</v>
      </c>
      <c r="D25" s="166" t="s">
        <v>250</v>
      </c>
      <c r="E25" s="166" t="s">
        <v>952</v>
      </c>
      <c r="F25" s="166">
        <v>4500</v>
      </c>
      <c r="G25" s="167"/>
      <c r="H25" s="21">
        <v>43584</v>
      </c>
      <c r="I25" s="20" t="s">
        <v>941</v>
      </c>
      <c r="J25" s="53"/>
      <c r="K25" s="176"/>
      <c r="L25" s="170"/>
    </row>
    <row r="26" spans="2:12" s="49" customFormat="1" ht="16.2" x14ac:dyDescent="0.3">
      <c r="B26" s="166"/>
      <c r="C26" s="166"/>
      <c r="D26" s="166"/>
      <c r="E26" s="166"/>
      <c r="F26" s="166"/>
      <c r="G26" s="167"/>
      <c r="H26" s="196"/>
      <c r="I26" s="196"/>
      <c r="J26" s="197"/>
      <c r="K26" s="198" t="e">
        <f>DATE(#REF!,LOOKUP(tblData2456789101112131415161718192021222324252627[[#This Row],[Date last contacted]],{"April",4;"August",8;"December",12;"February",2;"January",1;"July",7;"June",6;"March",3;"May",5;"November",11;"October",10;"September",9}),1)</f>
        <v>#REF!</v>
      </c>
      <c r="L26" s="199">
        <f>tblData2456789101112131415161718192021222324252627[[#This Row],[Projected Premium]]*tblData2456789101112131415161718192021222324252627[[#This Row],[Email]]</f>
        <v>0</v>
      </c>
    </row>
    <row r="27" spans="2:12" s="49" customFormat="1" ht="16.2" x14ac:dyDescent="0.3">
      <c r="B27" s="166" t="s">
        <v>967</v>
      </c>
      <c r="C27" s="166"/>
      <c r="D27" s="166"/>
      <c r="E27" s="166"/>
      <c r="F27" s="166"/>
      <c r="G27" s="167"/>
      <c r="H27" s="196"/>
      <c r="I27" s="196"/>
      <c r="J27" s="197"/>
      <c r="K27" s="198" t="e">
        <f>DATE(#REF!,LOOKUP(tblData2456789101112131415161718192021222324252627[[#This Row],[Date last contacted]],{"April",4;"August",8;"December",12;"February",2;"January",1;"July",7;"June",6;"March",3;"May",5;"November",11;"October",10;"September",9}),1)</f>
        <v>#REF!</v>
      </c>
      <c r="L27" s="199">
        <f>tblData2456789101112131415161718192021222324252627[[#This Row],[Projected Premium]]*tblData2456789101112131415161718192021222324252627[[#This Row],[Email]]</f>
        <v>0</v>
      </c>
    </row>
    <row r="28" spans="2:12" s="49" customFormat="1" ht="16.2" x14ac:dyDescent="0.3">
      <c r="B28" s="166"/>
      <c r="C28" s="166"/>
      <c r="D28" s="166"/>
      <c r="E28" s="166"/>
      <c r="F28" s="166"/>
      <c r="G28" s="167"/>
      <c r="H28" s="196"/>
      <c r="I28" s="196"/>
      <c r="J28" s="197"/>
      <c r="K28" s="198" t="e">
        <f>DATE(#REF!,LOOKUP(tblData2456789101112131415161718192021222324252627[[#This Row],[Date last contacted]],{"April",4;"August",8;"December",12;"February",2;"January",1;"July",7;"June",6;"March",3;"May",5;"November",11;"October",10;"September",9}),1)</f>
        <v>#REF!</v>
      </c>
      <c r="L28" s="199">
        <f>tblData2456789101112131415161718192021222324252627[[#This Row],[Projected Premium]]*tblData2456789101112131415161718192021222324252627[[#This Row],[Email]]</f>
        <v>0</v>
      </c>
    </row>
    <row r="29" spans="2:12" s="22" customFormat="1" ht="32.4" x14ac:dyDescent="0.3">
      <c r="B29" s="24" t="s">
        <v>968</v>
      </c>
      <c r="C29" s="24" t="s">
        <v>977</v>
      </c>
      <c r="D29" s="24" t="s">
        <v>815</v>
      </c>
      <c r="E29" s="24" t="s">
        <v>53</v>
      </c>
      <c r="F29" s="24">
        <v>1198</v>
      </c>
      <c r="G29" s="25"/>
      <c r="H29" s="209">
        <v>43591</v>
      </c>
      <c r="I29" s="210" t="s">
        <v>196</v>
      </c>
      <c r="J29" s="211"/>
      <c r="K29" s="212" t="e">
        <f>DATE(#REF!,LOOKUP(tblData2456789101112131415161718192021222324252627[[#This Row],[Date last contacted]],{"April",4;"August",8;"December",12;"February",2;"January",1;"July",7;"June",6;"March",3;"May",5;"November",11;"October",10;"September",9}),1)</f>
        <v>#REF!</v>
      </c>
      <c r="L29" s="213">
        <f>tblData2456789101112131415161718192021222324252627[[#This Row],[Projected Premium]]*tblData2456789101112131415161718192021222324252627[[#This Row],[Email]]</f>
        <v>0</v>
      </c>
    </row>
    <row r="30" spans="2:12" s="49" customFormat="1" ht="16.2" x14ac:dyDescent="0.3">
      <c r="B30" s="166"/>
      <c r="C30" s="166"/>
      <c r="D30" s="166"/>
      <c r="E30" s="166"/>
      <c r="F30" s="166"/>
      <c r="G30" s="167"/>
      <c r="H30" s="196"/>
      <c r="I30" s="196"/>
      <c r="J30" s="197"/>
      <c r="K30" s="198" t="e">
        <f>DATE(#REF!,LOOKUP(tblData2456789101112131415161718192021222324252627[[#This Row],[Date last contacted]],{"April",4;"August",8;"December",12;"February",2;"January",1;"July",7;"June",6;"March",3;"May",5;"November",11;"October",10;"September",9}),1)</f>
        <v>#REF!</v>
      </c>
      <c r="L30" s="199">
        <f>tblData2456789101112131415161718192021222324252627[[#This Row],[Projected Premium]]*tblData2456789101112131415161718192021222324252627[[#This Row],[Email]]</f>
        <v>0</v>
      </c>
    </row>
    <row r="31" spans="2:12" s="22" customFormat="1" ht="16.2" x14ac:dyDescent="0.3">
      <c r="B31" s="24" t="s">
        <v>969</v>
      </c>
      <c r="C31" s="24" t="s">
        <v>927</v>
      </c>
      <c r="D31" s="24" t="s">
        <v>80</v>
      </c>
      <c r="E31" s="24" t="s">
        <v>978</v>
      </c>
      <c r="F31" s="24">
        <v>566</v>
      </c>
      <c r="G31" s="25"/>
      <c r="H31" s="209">
        <v>43591</v>
      </c>
      <c r="I31" s="210" t="s">
        <v>196</v>
      </c>
      <c r="J31" s="211"/>
      <c r="K31" s="212" t="e">
        <f>DATE(#REF!,LOOKUP(tblData2456789101112131415161718192021222324252627[[#This Row],[Date last contacted]],{"April",4;"August",8;"December",12;"February",2;"January",1;"July",7;"June",6;"March",3;"May",5;"November",11;"October",10;"September",9}),1)</f>
        <v>#REF!</v>
      </c>
      <c r="L31" s="213">
        <f>tblData2456789101112131415161718192021222324252627[[#This Row],[Projected Premium]]*tblData2456789101112131415161718192021222324252627[[#This Row],[Email]]</f>
        <v>0</v>
      </c>
    </row>
    <row r="32" spans="2:12" s="49" customFormat="1" ht="16.2" x14ac:dyDescent="0.3">
      <c r="B32" s="166"/>
      <c r="C32" s="166"/>
      <c r="D32" s="166"/>
      <c r="E32" s="166"/>
      <c r="F32" s="166"/>
      <c r="G32" s="167"/>
      <c r="H32" s="196"/>
      <c r="I32" s="196"/>
      <c r="J32" s="197"/>
      <c r="K32" s="198" t="e">
        <f>DATE(#REF!,LOOKUP(tblData2456789101112131415161718192021222324252627[[#This Row],[Date last contacted]],{"April",4;"August",8;"December",12;"February",2;"January",1;"July",7;"June",6;"March",3;"May",5;"November",11;"October",10;"September",9}),1)</f>
        <v>#REF!</v>
      </c>
      <c r="L32" s="199">
        <f>tblData2456789101112131415161718192021222324252627[[#This Row],[Projected Premium]]*tblData2456789101112131415161718192021222324252627[[#This Row],[Email]]</f>
        <v>0</v>
      </c>
    </row>
    <row r="33" spans="2:12" s="49" customFormat="1" ht="16.2" x14ac:dyDescent="0.3">
      <c r="B33" s="166" t="s">
        <v>970</v>
      </c>
      <c r="C33" s="166" t="s">
        <v>985</v>
      </c>
      <c r="D33" s="166" t="s">
        <v>985</v>
      </c>
      <c r="E33" s="166" t="s">
        <v>84</v>
      </c>
      <c r="F33" s="166">
        <v>2800</v>
      </c>
      <c r="G33" s="167"/>
      <c r="H33" s="21">
        <v>43595</v>
      </c>
      <c r="I33" s="20" t="s">
        <v>196</v>
      </c>
      <c r="J33" s="53"/>
      <c r="K33" s="176" t="e">
        <f>DATE(#REF!,LOOKUP(tblData2456789101112131415161718192021222324252627[[#This Row],[Date last contacted]],{"April",4;"August",8;"December",12;"February",2;"January",1;"July",7;"June",6;"March",3;"May",5;"November",11;"October",10;"September",9}),1)</f>
        <v>#REF!</v>
      </c>
      <c r="L33" s="170">
        <f>tblData2456789101112131415161718192021222324252627[[#This Row],[Projected Premium]]*tblData2456789101112131415161718192021222324252627[[#This Row],[Email]]</f>
        <v>0</v>
      </c>
    </row>
    <row r="34" spans="2:12" s="49" customFormat="1" ht="16.2" x14ac:dyDescent="0.3">
      <c r="B34" s="166"/>
      <c r="C34" s="166"/>
      <c r="D34" s="166"/>
      <c r="E34" s="166"/>
      <c r="F34" s="166"/>
      <c r="G34" s="167"/>
      <c r="H34" s="196"/>
      <c r="I34" s="196"/>
      <c r="J34" s="197"/>
      <c r="K34" s="198" t="e">
        <f>DATE(#REF!,LOOKUP(tblData2456789101112131415161718192021222324252627[[#This Row],[Date last contacted]],{"April",4;"August",8;"December",12;"February",2;"January",1;"July",7;"June",6;"March",3;"May",5;"November",11;"October",10;"September",9}),1)</f>
        <v>#REF!</v>
      </c>
      <c r="L34" s="199">
        <f>tblData2456789101112131415161718192021222324252627[[#This Row],[Projected Premium]]*tblData2456789101112131415161718192021222324252627[[#This Row],[Email]]</f>
        <v>0</v>
      </c>
    </row>
    <row r="35" spans="2:12" s="49" customFormat="1" ht="16.2" x14ac:dyDescent="0.3">
      <c r="B35" s="42" t="s">
        <v>979</v>
      </c>
      <c r="C35" s="42" t="s">
        <v>980</v>
      </c>
      <c r="D35" s="42" t="s">
        <v>98</v>
      </c>
      <c r="E35" s="42" t="s">
        <v>648</v>
      </c>
      <c r="F35" s="42">
        <v>3200</v>
      </c>
      <c r="G35" s="43"/>
      <c r="H35" s="223">
        <v>43590</v>
      </c>
      <c r="I35" s="219"/>
      <c r="J35" s="220"/>
      <c r="K35" s="221" t="e">
        <f>DATE(#REF!,LOOKUP(tblData2456789101112131415161718192021222324252627[[#This Row],[Date last contacted]],{"April",4;"August",8;"December",12;"February",2;"January",1;"July",7;"June",6;"March",3;"May",5;"November",11;"October",10;"September",9}),1)</f>
        <v>#REF!</v>
      </c>
      <c r="L35" s="222">
        <f>tblData2456789101112131415161718192021222324252627[[#This Row],[Projected Premium]]*tblData2456789101112131415161718192021222324252627[[#This Row],[Email]]</f>
        <v>0</v>
      </c>
    </row>
    <row r="36" spans="2:12" s="49" customFormat="1" ht="16.2" x14ac:dyDescent="0.3">
      <c r="B36" s="166"/>
      <c r="C36" s="166"/>
      <c r="D36" s="166"/>
      <c r="E36" s="166"/>
      <c r="F36" s="166"/>
      <c r="G36" s="167"/>
      <c r="H36" s="196"/>
      <c r="I36" s="196"/>
      <c r="J36" s="197"/>
      <c r="K36" s="198" t="e">
        <f>DATE(#REF!,LOOKUP(tblData2456789101112131415161718192021222324252627[[#This Row],[Date last contacted]],{"April",4;"August",8;"December",12;"February",2;"January",1;"July",7;"June",6;"March",3;"May",5;"November",11;"October",10;"September",9}),1)</f>
        <v>#REF!</v>
      </c>
      <c r="L36" s="199">
        <f>tblData2456789101112131415161718192021222324252627[[#This Row],[Projected Premium]]*tblData2456789101112131415161718192021222324252627[[#This Row],[Email]]</f>
        <v>0</v>
      </c>
    </row>
    <row r="37" spans="2:12" s="83" customFormat="1" ht="48.6" x14ac:dyDescent="0.3">
      <c r="B37" s="76" t="s">
        <v>981</v>
      </c>
      <c r="C37" s="76" t="s">
        <v>982</v>
      </c>
      <c r="D37" s="76" t="s">
        <v>983</v>
      </c>
      <c r="E37" s="76" t="s">
        <v>984</v>
      </c>
      <c r="F37" s="76">
        <v>2000</v>
      </c>
      <c r="G37" s="77"/>
      <c r="H37" s="218">
        <v>43613</v>
      </c>
      <c r="I37" s="214" t="s">
        <v>987</v>
      </c>
      <c r="J37" s="215"/>
      <c r="K37" s="216" t="e">
        <f>DATE(#REF!,LOOKUP(tblData2456789101112131415161718192021222324252627[[#This Row],[Date last contacted]],{"April",4;"August",8;"December",12;"February",2;"January",1;"July",7;"June",6;"March",3;"May",5;"November",11;"October",10;"September",9}),1)</f>
        <v>#REF!</v>
      </c>
      <c r="L37" s="217">
        <f>tblData2456789101112131415161718192021222324252627[[#This Row],[Projected Premium]]*tblData2456789101112131415161718192021222324252627[[#This Row],[Email]]</f>
        <v>0</v>
      </c>
    </row>
    <row r="38" spans="2:12" s="49" customFormat="1" ht="16.2" x14ac:dyDescent="0.3">
      <c r="B38" s="166"/>
      <c r="C38" s="166"/>
      <c r="D38" s="166"/>
      <c r="E38" s="166"/>
      <c r="F38" s="166"/>
      <c r="G38" s="167"/>
      <c r="H38" s="196"/>
      <c r="I38" s="196"/>
      <c r="J38" s="197"/>
      <c r="K38" s="198" t="e">
        <f>DATE(#REF!,LOOKUP(tblData2456789101112131415161718192021222324252627[[#This Row],[Date last contacted]],{"April",4;"August",8;"December",12;"February",2;"January",1;"July",7;"June",6;"March",3;"May",5;"November",11;"October",10;"September",9}),1)</f>
        <v>#REF!</v>
      </c>
      <c r="L38" s="199">
        <f>tblData2456789101112131415161718192021222324252627[[#This Row],[Projected Premium]]*tblData2456789101112131415161718192021222324252627[[#This Row],[Email]]</f>
        <v>0</v>
      </c>
    </row>
    <row r="39" spans="2:12" s="49" customFormat="1" ht="32.4" x14ac:dyDescent="0.3">
      <c r="B39" s="42" t="s">
        <v>986</v>
      </c>
      <c r="C39" s="42"/>
      <c r="D39" s="42"/>
      <c r="E39" s="42"/>
      <c r="F39" s="42">
        <v>12000</v>
      </c>
      <c r="G39" s="43"/>
      <c r="H39" s="219" t="s">
        <v>217</v>
      </c>
      <c r="I39" s="219"/>
      <c r="J39" s="220"/>
      <c r="K39" s="221" t="e">
        <f>DATE(#REF!,LOOKUP(tblData2456789101112131415161718192021222324252627[[#This Row],[Date last contacted]],{"April",4;"August",8;"December",12;"February",2;"January",1;"July",7;"June",6;"March",3;"May",5;"November",11;"October",10;"September",9}),1)</f>
        <v>#REF!</v>
      </c>
      <c r="L39" s="222">
        <f>tblData2456789101112131415161718192021222324252627[[#This Row],[Projected Premium]]*tblData2456789101112131415161718192021222324252627[[#This Row],[Email]]</f>
        <v>0</v>
      </c>
    </row>
    <row r="40" spans="2:12" s="49" customFormat="1" ht="16.2" x14ac:dyDescent="0.3">
      <c r="B40" s="166"/>
      <c r="C40" s="166"/>
      <c r="D40" s="166"/>
      <c r="E40" s="166"/>
      <c r="F40" s="166" t="s">
        <v>217</v>
      </c>
      <c r="G40" s="167"/>
      <c r="H40" s="196"/>
      <c r="I40" s="196"/>
      <c r="J40" s="197"/>
      <c r="K40" s="198" t="e">
        <f>DATE(#REF!,LOOKUP(tblData2456789101112131415161718192021222324252627[[#This Row],[Date last contacted]],{"April",4;"August",8;"December",12;"February",2;"January",1;"July",7;"June",6;"March",3;"May",5;"November",11;"October",10;"September",9}),1)</f>
        <v>#REF!</v>
      </c>
      <c r="L40" s="199" t="e">
        <f>tblData2456789101112131415161718192021222324252627[[#This Row],[Projected Premium]]*tblData2456789101112131415161718192021222324252627[[#This Row],[Email]]</f>
        <v>#VALUE!</v>
      </c>
    </row>
    <row r="41" spans="2:12" s="49" customFormat="1" ht="32.4" x14ac:dyDescent="0.3">
      <c r="B41" s="166" t="s">
        <v>988</v>
      </c>
      <c r="C41" s="166" t="s">
        <v>989</v>
      </c>
      <c r="D41" s="166" t="s">
        <v>80</v>
      </c>
      <c r="E41" s="166" t="s">
        <v>20</v>
      </c>
      <c r="F41" s="166">
        <v>10000</v>
      </c>
      <c r="G41" s="167"/>
      <c r="H41" s="224">
        <v>43613</v>
      </c>
      <c r="I41" s="196" t="s">
        <v>344</v>
      </c>
      <c r="J41" s="197"/>
      <c r="K41" s="198" t="e">
        <f>DATE(#REF!,LOOKUP(tblData2456789101112131415161718192021222324252627[[#This Row],[Date last contacted]],{"April",4;"August",8;"December",12;"February",2;"January",1;"July",7;"June",6;"March",3;"May",5;"November",11;"October",10;"September",9}),1)</f>
        <v>#REF!</v>
      </c>
      <c r="L41" s="199">
        <f>tblData2456789101112131415161718192021222324252627[[#This Row],[Projected Premium]]*tblData2456789101112131415161718192021222324252627[[#This Row],[Email]]</f>
        <v>0</v>
      </c>
    </row>
    <row r="42" spans="2:12" s="49" customFormat="1" ht="16.2" x14ac:dyDescent="0.3">
      <c r="B42" s="166"/>
      <c r="C42" s="166"/>
      <c r="D42" s="166"/>
      <c r="E42" s="166"/>
      <c r="F42" s="166"/>
      <c r="G42" s="167"/>
      <c r="H42" s="196"/>
      <c r="I42" s="196"/>
      <c r="J42" s="197"/>
      <c r="K42" s="198" t="e">
        <f>DATE(#REF!,LOOKUP(tblData2456789101112131415161718192021222324252627[[#This Row],[Date last contacted]],{"April",4;"August",8;"December",12;"February",2;"January",1;"July",7;"June",6;"March",3;"May",5;"November",11;"October",10;"September",9}),1)</f>
        <v>#REF!</v>
      </c>
      <c r="L42" s="199">
        <f>tblData2456789101112131415161718192021222324252627[[#This Row],[Projected Premium]]*tblData2456789101112131415161718192021222324252627[[#This Row],[Email]]</f>
        <v>0</v>
      </c>
    </row>
    <row r="43" spans="2:12" s="49" customFormat="1" ht="32.4" x14ac:dyDescent="0.3">
      <c r="B43" s="166" t="s">
        <v>990</v>
      </c>
      <c r="C43" s="166" t="s">
        <v>250</v>
      </c>
      <c r="D43" s="166" t="s">
        <v>167</v>
      </c>
      <c r="E43" s="166" t="s">
        <v>20</v>
      </c>
      <c r="F43" s="166">
        <v>6000</v>
      </c>
      <c r="G43" s="167"/>
      <c r="H43" s="224">
        <v>43607</v>
      </c>
      <c r="I43" s="196" t="s">
        <v>991</v>
      </c>
      <c r="J43" s="197"/>
      <c r="K43" s="198" t="e">
        <f>DATE(#REF!,LOOKUP(tblData2456789101112131415161718192021222324252627[[#This Row],[Date last contacted]],{"April",4;"August",8;"December",12;"February",2;"January",1;"July",7;"June",6;"March",3;"May",5;"November",11;"October",10;"September",9}),1)</f>
        <v>#REF!</v>
      </c>
      <c r="L43" s="199">
        <f>tblData2456789101112131415161718192021222324252627[[#This Row],[Projected Premium]]*tblData2456789101112131415161718192021222324252627[[#This Row],[Email]]</f>
        <v>0</v>
      </c>
    </row>
    <row r="44" spans="2:12" s="49" customFormat="1" ht="16.2" x14ac:dyDescent="0.3">
      <c r="B44" s="166"/>
      <c r="C44" s="166"/>
      <c r="D44" s="166"/>
      <c r="E44" s="166"/>
      <c r="F44" s="166"/>
      <c r="G44" s="167"/>
      <c r="H44" s="196"/>
      <c r="I44" s="196"/>
      <c r="J44" s="197"/>
      <c r="K44" s="198" t="e">
        <f>DATE(#REF!,LOOKUP(tblData2456789101112131415161718192021222324252627[[#This Row],[Date last contacted]],{"April",4;"August",8;"December",12;"February",2;"January",1;"July",7;"June",6;"March",3;"May",5;"November",11;"October",10;"September",9}),1)</f>
        <v>#REF!</v>
      </c>
      <c r="L44" s="199">
        <f>tblData2456789101112131415161718192021222324252627[[#This Row],[Projected Premium]]*tblData2456789101112131415161718192021222324252627[[#This Row],[Email]]</f>
        <v>0</v>
      </c>
    </row>
    <row r="45" spans="2:12" s="49" customFormat="1" ht="16.2" x14ac:dyDescent="0.3">
      <c r="B45" s="166" t="s">
        <v>992</v>
      </c>
      <c r="C45" s="166" t="s">
        <v>904</v>
      </c>
      <c r="D45" s="166" t="s">
        <v>23</v>
      </c>
      <c r="E45" s="166" t="s">
        <v>568</v>
      </c>
      <c r="F45" s="166">
        <v>10000</v>
      </c>
      <c r="G45" s="167"/>
      <c r="H45" s="224">
        <v>43615</v>
      </c>
      <c r="I45" s="196"/>
      <c r="J45" s="197"/>
      <c r="K45" s="198" t="e">
        <f>DATE(#REF!,LOOKUP(tblData2456789101112131415161718192021222324252627[[#This Row],[Date last contacted]],{"April",4;"August",8;"December",12;"February",2;"January",1;"July",7;"June",6;"March",3;"May",5;"November",11;"October",10;"September",9}),1)</f>
        <v>#REF!</v>
      </c>
      <c r="L45" s="199">
        <f>tblData2456789101112131415161718192021222324252627[[#This Row],[Projected Premium]]*tblData2456789101112131415161718192021222324252627[[#This Row],[Email]]</f>
        <v>0</v>
      </c>
    </row>
    <row r="46" spans="2:12" s="49" customFormat="1" ht="16.2" x14ac:dyDescent="0.3">
      <c r="B46" s="166"/>
      <c r="C46" s="166"/>
      <c r="D46" s="166"/>
      <c r="E46" s="166"/>
      <c r="F46" s="166"/>
      <c r="G46" s="167"/>
      <c r="H46" s="196"/>
      <c r="I46" s="196"/>
      <c r="J46" s="197"/>
      <c r="K46" s="198" t="e">
        <f>DATE(#REF!,LOOKUP(tblData2456789101112131415161718192021222324252627[[#This Row],[Date last contacted]],{"April",4;"August",8;"December",12;"February",2;"January",1;"July",7;"June",6;"March",3;"May",5;"November",11;"October",10;"September",9}),1)</f>
        <v>#REF!</v>
      </c>
      <c r="L46" s="199">
        <f>tblData2456789101112131415161718192021222324252627[[#This Row],[Projected Premium]]*tblData2456789101112131415161718192021222324252627[[#This Row],[Email]]</f>
        <v>0</v>
      </c>
    </row>
    <row r="47" spans="2:12" s="49" customFormat="1" ht="16.2" x14ac:dyDescent="0.3">
      <c r="B47" s="166"/>
      <c r="C47" s="166"/>
      <c r="D47" s="166"/>
      <c r="E47" s="166"/>
      <c r="F47" s="166"/>
      <c r="G47" s="167"/>
      <c r="H47" s="196"/>
      <c r="I47" s="196"/>
      <c r="J47" s="197"/>
      <c r="K47" s="198" t="e">
        <f>DATE(#REF!,LOOKUP(tblData2456789101112131415161718192021222324252627[[#This Row],[Date last contacted]],{"April",4;"August",8;"December",12;"February",2;"January",1;"July",7;"June",6;"March",3;"May",5;"November",11;"October",10;"September",9}),1)</f>
        <v>#REF!</v>
      </c>
      <c r="L47" s="199">
        <f>tblData2456789101112131415161718192021222324252627[[#This Row],[Projected Premium]]*tblData2456789101112131415161718192021222324252627[[#This Row],[Email]]</f>
        <v>0</v>
      </c>
    </row>
    <row r="48" spans="2:12" s="200" customFormat="1" ht="16.2" x14ac:dyDescent="0.3">
      <c r="B48" s="201" t="s">
        <v>958</v>
      </c>
      <c r="C48" s="202"/>
      <c r="D48" s="202"/>
      <c r="E48" s="202"/>
      <c r="F48" s="202"/>
      <c r="G48" s="203"/>
      <c r="H48" s="204"/>
      <c r="I48" s="204"/>
      <c r="J48" s="205"/>
      <c r="K48" s="206" t="e">
        <f>DATE(#REF!,LOOKUP(tblData2456789101112131415161718192021222324252627[[#This Row],[Date last contacted]],{"April",4;"August",8;"December",12;"February",2;"January",1;"July",7;"June",6;"March",3;"May",5;"November",11;"October",10;"September",9}),1)</f>
        <v>#REF!</v>
      </c>
      <c r="L48" s="207">
        <f>tblData2456789101112131415161718192021222324252627[[#This Row],[Projected Premium]]*tblData2456789101112131415161718192021222324252627[[#This Row],[Email]]</f>
        <v>0</v>
      </c>
    </row>
    <row r="49" spans="2:12" s="49" customFormat="1" ht="16.2" x14ac:dyDescent="0.3">
      <c r="B49" s="166"/>
      <c r="C49" s="166"/>
      <c r="D49" s="166"/>
      <c r="E49" s="166"/>
      <c r="F49" s="166"/>
      <c r="G49" s="167"/>
      <c r="H49" s="196"/>
      <c r="I49" s="196"/>
      <c r="J49" s="197"/>
      <c r="K49" s="198" t="e">
        <f>DATE(#REF!,LOOKUP(tblData2456789101112131415161718192021222324252627[[#This Row],[Date last contacted]],{"April",4;"August",8;"December",12;"February",2;"January",1;"July",7;"June",6;"March",3;"May",5;"November",11;"October",10;"September",9}),1)</f>
        <v>#REF!</v>
      </c>
      <c r="L49" s="199">
        <f>tblData2456789101112131415161718192021222324252627[[#This Row],[Projected Premium]]*tblData2456789101112131415161718192021222324252627[[#This Row],[Email]]</f>
        <v>0</v>
      </c>
    </row>
    <row r="50" spans="2:12" s="49" customFormat="1" ht="32.4" x14ac:dyDescent="0.3">
      <c r="B50" s="166" t="s">
        <v>959</v>
      </c>
      <c r="C50" s="166"/>
      <c r="D50" s="166"/>
      <c r="E50" s="166"/>
      <c r="F50" s="166"/>
      <c r="G50" s="167"/>
      <c r="H50" s="196"/>
      <c r="I50" s="196"/>
      <c r="J50" s="208" t="s">
        <v>971</v>
      </c>
      <c r="K50" s="198" t="s">
        <v>976</v>
      </c>
      <c r="L50" s="199" t="e">
        <f>tblData2456789101112131415161718192021222324252627[[#This Row],[Projected Premium]]*tblData2456789101112131415161718192021222324252627[[#This Row],[Email]]</f>
        <v>#VALUE!</v>
      </c>
    </row>
    <row r="51" spans="2:12" s="49" customFormat="1" ht="16.2" x14ac:dyDescent="0.3">
      <c r="B51" s="166"/>
      <c r="C51" s="166"/>
      <c r="D51" s="166"/>
      <c r="E51" s="166"/>
      <c r="F51" s="166"/>
      <c r="G51" s="167"/>
      <c r="H51" s="196"/>
      <c r="I51" s="196"/>
      <c r="J51" s="197"/>
      <c r="K51" s="198" t="e">
        <f>DATE(#REF!,LOOKUP(tblData2456789101112131415161718192021222324252627[[#This Row],[Date last contacted]],{"April",4;"August",8;"December",12;"February",2;"January",1;"July",7;"June",6;"March",3;"May",5;"November",11;"October",10;"September",9}),1)</f>
        <v>#REF!</v>
      </c>
      <c r="L51" s="199">
        <f>tblData2456789101112131415161718192021222324252627[[#This Row],[Projected Premium]]*tblData2456789101112131415161718192021222324252627[[#This Row],[Email]]</f>
        <v>0</v>
      </c>
    </row>
    <row r="52" spans="2:12" s="83" customFormat="1" ht="48.6" x14ac:dyDescent="0.3">
      <c r="B52" s="76" t="s">
        <v>960</v>
      </c>
      <c r="C52" s="76"/>
      <c r="D52" s="76" t="s">
        <v>998</v>
      </c>
      <c r="E52" s="76"/>
      <c r="F52" s="76"/>
      <c r="G52" s="77"/>
      <c r="H52" s="214"/>
      <c r="I52" s="214" t="s">
        <v>999</v>
      </c>
      <c r="J52" s="215"/>
      <c r="K52" s="216" t="e">
        <f>DATE(#REF!,LOOKUP(tblData2456789101112131415161718192021222324252627[[#This Row],[Date last contacted]],{"April",4;"August",8;"December",12;"February",2;"January",1;"July",7;"June",6;"March",3;"May",5;"November",11;"October",10;"September",9}),1)</f>
        <v>#REF!</v>
      </c>
      <c r="L52" s="217">
        <f>tblData2456789101112131415161718192021222324252627[[#This Row],[Projected Premium]]*tblData2456789101112131415161718192021222324252627[[#This Row],[Email]]</f>
        <v>0</v>
      </c>
    </row>
    <row r="53" spans="2:12" s="49" customFormat="1" ht="16.2" x14ac:dyDescent="0.3">
      <c r="B53" s="166"/>
      <c r="C53" s="166"/>
      <c r="D53" s="166"/>
      <c r="E53" s="166"/>
      <c r="F53" s="166"/>
      <c r="G53" s="167"/>
      <c r="H53" s="196"/>
      <c r="I53" s="196"/>
      <c r="J53" s="197"/>
      <c r="K53" s="198" t="e">
        <f>DATE(#REF!,LOOKUP(tblData2456789101112131415161718192021222324252627[[#This Row],[Date last contacted]],{"April",4;"August",8;"December",12;"February",2;"January",1;"July",7;"June",6;"March",3;"May",5;"November",11;"October",10;"September",9}),1)</f>
        <v>#REF!</v>
      </c>
      <c r="L53" s="199">
        <f>tblData2456789101112131415161718192021222324252627[[#This Row],[Projected Premium]]*tblData2456789101112131415161718192021222324252627[[#This Row],[Email]]</f>
        <v>0</v>
      </c>
    </row>
    <row r="54" spans="2:12" s="49" customFormat="1" ht="48.6" x14ac:dyDescent="0.3">
      <c r="B54" s="166" t="s">
        <v>961</v>
      </c>
      <c r="C54" s="166"/>
      <c r="D54" s="166" t="s">
        <v>997</v>
      </c>
      <c r="E54" s="166"/>
      <c r="F54" s="166"/>
      <c r="G54" s="167"/>
      <c r="H54" s="196"/>
      <c r="I54" s="196" t="s">
        <v>996</v>
      </c>
      <c r="J54" s="208" t="s">
        <v>972</v>
      </c>
      <c r="K54" s="198" t="s">
        <v>975</v>
      </c>
      <c r="L54" s="199" t="e">
        <f>tblData2456789101112131415161718192021222324252627[[#This Row],[Projected Premium]]*tblData2456789101112131415161718192021222324252627[[#This Row],[Email]]</f>
        <v>#VALUE!</v>
      </c>
    </row>
    <row r="55" spans="2:12" s="49" customFormat="1" ht="16.2" x14ac:dyDescent="0.3">
      <c r="B55" s="166"/>
      <c r="C55" s="166"/>
      <c r="D55" s="166"/>
      <c r="E55" s="166"/>
      <c r="F55" s="166"/>
      <c r="G55" s="167"/>
      <c r="H55" s="196"/>
      <c r="I55" s="196"/>
      <c r="J55" s="208"/>
      <c r="K55" s="198" t="e">
        <f>DATE(#REF!,LOOKUP(tblData2456789101112131415161718192021222324252627[[#This Row],[Date last contacted]],{"April",4;"August",8;"December",12;"February",2;"January",1;"July",7;"June",6;"March",3;"May",5;"November",11;"October",10;"September",9}),1)</f>
        <v>#REF!</v>
      </c>
      <c r="L55" s="199">
        <f>tblData2456789101112131415161718192021222324252627[[#This Row],[Projected Premium]]*tblData2456789101112131415161718192021222324252627[[#This Row],[Email]]</f>
        <v>0</v>
      </c>
    </row>
    <row r="56" spans="2:12" s="49" customFormat="1" ht="64.8" x14ac:dyDescent="0.3">
      <c r="B56" s="166" t="s">
        <v>962</v>
      </c>
      <c r="C56" s="166"/>
      <c r="D56" s="166" t="s">
        <v>1000</v>
      </c>
      <c r="E56" s="166"/>
      <c r="F56" s="166"/>
      <c r="G56" s="167"/>
      <c r="H56" s="196"/>
      <c r="I56" s="196" t="s">
        <v>1001</v>
      </c>
      <c r="J56" s="197"/>
      <c r="K56" s="198" t="e">
        <f>DATE(#REF!,LOOKUP(tblData2456789101112131415161718192021222324252627[[#This Row],[Date last contacted]],{"April",4;"August",8;"December",12;"February",2;"January",1;"July",7;"June",6;"March",3;"May",5;"November",11;"October",10;"September",9}),1)</f>
        <v>#REF!</v>
      </c>
      <c r="L56" s="199">
        <f>tblData2456789101112131415161718192021222324252627[[#This Row],[Projected Premium]]*tblData2456789101112131415161718192021222324252627[[#This Row],[Email]]</f>
        <v>0</v>
      </c>
    </row>
    <row r="57" spans="2:12" s="49" customFormat="1" ht="16.2" x14ac:dyDescent="0.3">
      <c r="B57" s="166"/>
      <c r="C57" s="166"/>
      <c r="D57" s="166"/>
      <c r="E57" s="166"/>
      <c r="F57" s="166"/>
      <c r="G57" s="167"/>
      <c r="H57" s="196"/>
      <c r="I57" s="196"/>
      <c r="J57" s="197"/>
      <c r="K57" s="198" t="e">
        <f>DATE(#REF!,LOOKUP(tblData2456789101112131415161718192021222324252627[[#This Row],[Date last contacted]],{"April",4;"August",8;"December",12;"February",2;"January",1;"July",7;"June",6;"March",3;"May",5;"November",11;"October",10;"September",9}),1)</f>
        <v>#REF!</v>
      </c>
      <c r="L57" s="199">
        <f>tblData2456789101112131415161718192021222324252627[[#This Row],[Projected Premium]]*tblData2456789101112131415161718192021222324252627[[#This Row],[Email]]</f>
        <v>0</v>
      </c>
    </row>
    <row r="58" spans="2:12" s="49" customFormat="1" ht="32.4" x14ac:dyDescent="0.3">
      <c r="B58" s="42" t="s">
        <v>963</v>
      </c>
      <c r="C58" s="42"/>
      <c r="D58" s="42" t="s">
        <v>994</v>
      </c>
      <c r="E58" s="42"/>
      <c r="F58" s="42"/>
      <c r="G58" s="43"/>
      <c r="H58" s="219"/>
      <c r="I58" s="219" t="s">
        <v>995</v>
      </c>
      <c r="J58" s="220"/>
      <c r="K58" s="221" t="e">
        <f>DATE(#REF!,LOOKUP(tblData2456789101112131415161718192021222324252627[[#This Row],[Date last contacted]],{"April",4;"August",8;"December",12;"February",2;"January",1;"July",7;"June",6;"March",3;"May",5;"November",11;"October",10;"September",9}),1)</f>
        <v>#REF!</v>
      </c>
      <c r="L58" s="222">
        <f>tblData2456789101112131415161718192021222324252627[[#This Row],[Projected Premium]]*tblData2456789101112131415161718192021222324252627[[#This Row],[Email]]</f>
        <v>0</v>
      </c>
    </row>
    <row r="59" spans="2:12" s="49" customFormat="1" ht="16.2" x14ac:dyDescent="0.3">
      <c r="B59" s="166"/>
      <c r="C59" s="166"/>
      <c r="D59" s="166"/>
      <c r="E59" s="166"/>
      <c r="F59" s="166"/>
      <c r="G59" s="167"/>
      <c r="H59" s="196"/>
      <c r="I59" s="196"/>
      <c r="J59" s="197"/>
      <c r="K59" s="198" t="e">
        <f>DATE(#REF!,LOOKUP(tblData2456789101112131415161718192021222324252627[[#This Row],[Date last contacted]],{"April",4;"August",8;"December",12;"February",2;"January",1;"July",7;"June",6;"March",3;"May",5;"November",11;"October",10;"September",9}),1)</f>
        <v>#REF!</v>
      </c>
      <c r="L59" s="199">
        <f>tblData2456789101112131415161718192021222324252627[[#This Row],[Projected Premium]]*tblData2456789101112131415161718192021222324252627[[#This Row],[Email]]</f>
        <v>0</v>
      </c>
    </row>
    <row r="60" spans="2:12" s="49" customFormat="1" ht="32.4" x14ac:dyDescent="0.3">
      <c r="B60" s="166" t="s">
        <v>964</v>
      </c>
      <c r="C60" s="166"/>
      <c r="D60" s="166" t="s">
        <v>997</v>
      </c>
      <c r="E60" s="166"/>
      <c r="F60" s="166"/>
      <c r="G60" s="167"/>
      <c r="H60" s="196"/>
      <c r="I60" s="196"/>
      <c r="J60" s="208" t="s">
        <v>973</v>
      </c>
      <c r="K60" s="198" t="s">
        <v>974</v>
      </c>
      <c r="L60" s="199" t="e">
        <f>tblData2456789101112131415161718192021222324252627[[#This Row],[Projected Premium]]*tblData2456789101112131415161718192021222324252627[[#This Row],[Email]]</f>
        <v>#VALUE!</v>
      </c>
    </row>
    <row r="61" spans="2:12" s="49" customFormat="1" ht="16.2" x14ac:dyDescent="0.3">
      <c r="B61" s="166"/>
      <c r="C61" s="166"/>
      <c r="D61" s="166"/>
      <c r="E61" s="166"/>
      <c r="F61" s="166"/>
      <c r="G61" s="167"/>
      <c r="H61" s="196"/>
      <c r="I61" s="196"/>
      <c r="J61" s="197"/>
      <c r="K61" s="198" t="e">
        <f>DATE(#REF!,LOOKUP(tblData2456789101112131415161718192021222324252627[[#This Row],[Date last contacted]],{"April",4;"August",8;"December",12;"February",2;"January",1;"July",7;"June",6;"March",3;"May",5;"November",11;"October",10;"September",9}),1)</f>
        <v>#REF!</v>
      </c>
      <c r="L61" s="199">
        <f>tblData2456789101112131415161718192021222324252627[[#This Row],[Projected Premium]]*tblData2456789101112131415161718192021222324252627[[#This Row],[Email]]</f>
        <v>0</v>
      </c>
    </row>
    <row r="62" spans="2:12" s="49" customFormat="1" ht="16.2" x14ac:dyDescent="0.3">
      <c r="B62" s="166" t="s">
        <v>965</v>
      </c>
      <c r="C62" s="166"/>
      <c r="D62" s="166" t="s">
        <v>1002</v>
      </c>
      <c r="E62" s="166"/>
      <c r="F62" s="166"/>
      <c r="G62" s="167"/>
      <c r="H62" s="196"/>
      <c r="I62" s="196"/>
      <c r="J62" s="197"/>
      <c r="K62" s="198" t="e">
        <f>DATE(#REF!,LOOKUP(tblData2456789101112131415161718192021222324252627[[#This Row],[Date last contacted]],{"April",4;"August",8;"December",12;"February",2;"January",1;"July",7;"June",6;"March",3;"May",5;"November",11;"October",10;"September",9}),1)</f>
        <v>#REF!</v>
      </c>
      <c r="L62" s="199">
        <f>tblData2456789101112131415161718192021222324252627[[#This Row],[Projected Premium]]*tblData2456789101112131415161718192021222324252627[[#This Row],[Email]]</f>
        <v>0</v>
      </c>
    </row>
    <row r="63" spans="2:12" s="49" customFormat="1" ht="16.2" x14ac:dyDescent="0.3">
      <c r="B63" s="166"/>
      <c r="C63" s="166"/>
      <c r="D63" s="166"/>
      <c r="E63" s="166"/>
      <c r="F63" s="166"/>
      <c r="G63" s="167"/>
      <c r="H63" s="196"/>
      <c r="I63" s="196"/>
      <c r="J63" s="197"/>
      <c r="K63" s="198" t="e">
        <f>DATE(#REF!,LOOKUP(tblData2456789101112131415161718192021222324252627[[#This Row],[Date last contacted]],{"April",4;"August",8;"December",12;"February",2;"January",1;"July",7;"June",6;"March",3;"May",5;"November",11;"October",10;"September",9}),1)</f>
        <v>#REF!</v>
      </c>
      <c r="L63" s="199">
        <f>tblData2456789101112131415161718192021222324252627[[#This Row],[Projected Premium]]*tblData2456789101112131415161718192021222324252627[[#This Row],[Email]]</f>
        <v>0</v>
      </c>
    </row>
    <row r="64" spans="2:12" s="83" customFormat="1" ht="32.4" x14ac:dyDescent="0.3">
      <c r="B64" s="76" t="s">
        <v>966</v>
      </c>
      <c r="C64" s="76"/>
      <c r="D64" s="76"/>
      <c r="E64" s="76"/>
      <c r="F64" s="76"/>
      <c r="G64" s="77"/>
      <c r="H64" s="214"/>
      <c r="I64" s="214" t="s">
        <v>993</v>
      </c>
      <c r="J64" s="215"/>
      <c r="K64" s="216" t="e">
        <f>DATE(#REF!,LOOKUP(tblData2456789101112131415161718192021222324252627[[#This Row],[Date last contacted]],{"April",4;"August",8;"December",12;"February",2;"January",1;"July",7;"June",6;"March",3;"May",5;"November",11;"October",10;"September",9}),1)</f>
        <v>#REF!</v>
      </c>
      <c r="L64" s="217">
        <f>tblData2456789101112131415161718192021222324252627[[#This Row],[Projected Premium]]*tblData2456789101112131415161718192021222324252627[[#This Row],[Email]]</f>
        <v>0</v>
      </c>
    </row>
    <row r="65" spans="2:12" s="49" customFormat="1" ht="16.2" x14ac:dyDescent="0.3">
      <c r="B65" s="166"/>
      <c r="C65" s="166"/>
      <c r="D65" s="166"/>
      <c r="E65" s="166"/>
      <c r="F65" s="166"/>
      <c r="G65" s="167"/>
      <c r="H65" s="196"/>
      <c r="I65" s="196"/>
      <c r="J65" s="197"/>
      <c r="K65" s="198" t="e">
        <f>DATE(#REF!,LOOKUP(tblData2456789101112131415161718192021222324252627[[#This Row],[Date last contacted]],{"April",4;"August",8;"December",12;"February",2;"January",1;"July",7;"June",6;"March",3;"May",5;"November",11;"October",10;"September",9}),1)</f>
        <v>#REF!</v>
      </c>
      <c r="L65" s="199">
        <f>tblData2456789101112131415161718192021222324252627[[#This Row],[Projected Premium]]*tblData2456789101112131415161718192021222324252627[[#This Row],[Email]]</f>
        <v>0</v>
      </c>
    </row>
    <row r="66" spans="2:12" s="49" customFormat="1" ht="48.6" x14ac:dyDescent="0.3">
      <c r="B66" s="166" t="s">
        <v>1003</v>
      </c>
      <c r="C66" s="166"/>
      <c r="D66" s="166" t="s">
        <v>997</v>
      </c>
      <c r="E66" s="166"/>
      <c r="F66" s="166"/>
      <c r="G66" s="167"/>
      <c r="H66" s="196"/>
      <c r="I66" s="196" t="s">
        <v>1004</v>
      </c>
      <c r="J66" s="197"/>
      <c r="K66" s="198" t="e">
        <f>DATE(#REF!,LOOKUP(tblData2456789101112131415161718192021222324252627[[#This Row],[Date last contacted]],{"April",4;"August",8;"December",12;"February",2;"January",1;"July",7;"June",6;"March",3;"May",5;"November",11;"October",10;"September",9}),1)</f>
        <v>#REF!</v>
      </c>
      <c r="L66" s="199">
        <f>tblData2456789101112131415161718192021222324252627[[#This Row],[Projected Premium]]*tblData2456789101112131415161718192021222324252627[[#This Row],[Email]]</f>
        <v>0</v>
      </c>
    </row>
    <row r="67" spans="2:12" s="49" customFormat="1" ht="16.2" x14ac:dyDescent="0.3">
      <c r="B67" s="166"/>
      <c r="C67" s="166"/>
      <c r="D67" s="166"/>
      <c r="E67" s="166"/>
      <c r="F67" s="166"/>
      <c r="G67" s="167"/>
      <c r="H67" s="196"/>
      <c r="I67" s="196"/>
      <c r="J67" s="197"/>
      <c r="K67" s="198" t="e">
        <f>DATE(#REF!,LOOKUP(tblData2456789101112131415161718192021222324252627[[#This Row],[Date last contacted]],{"April",4;"August",8;"December",12;"February",2;"January",1;"July",7;"June",6;"March",3;"May",5;"November",11;"October",10;"September",9}),1)</f>
        <v>#REF!</v>
      </c>
      <c r="L67" s="199">
        <f>tblData2456789101112131415161718192021222324252627[[#This Row],[Projected Premium]]*tblData2456789101112131415161718192021222324252627[[#This Row],[Email]]</f>
        <v>0</v>
      </c>
    </row>
    <row r="68" spans="2:12" s="49" customFormat="1" ht="16.2" x14ac:dyDescent="0.3">
      <c r="B68" s="166"/>
      <c r="C68" s="166"/>
      <c r="D68" s="166"/>
      <c r="E68" s="166"/>
      <c r="F68" s="166"/>
      <c r="G68" s="167"/>
      <c r="H68" s="196"/>
      <c r="I68" s="196"/>
      <c r="J68" s="197"/>
      <c r="K68" s="198" t="e">
        <f>DATE(#REF!,LOOKUP(tblData2456789101112131415161718192021222324252627[[#This Row],[Date last contacted]],{"April",4;"August",8;"December",12;"February",2;"January",1;"July",7;"June",6;"March",3;"May",5;"November",11;"October",10;"September",9}),1)</f>
        <v>#REF!</v>
      </c>
      <c r="L68" s="199">
        <f>tblData2456789101112131415161718192021222324252627[[#This Row],[Projected Premium]]*tblData2456789101112131415161718192021222324252627[[#This Row],[Email]]</f>
        <v>0</v>
      </c>
    </row>
    <row r="69" spans="2:12" s="49" customFormat="1" ht="16.2" x14ac:dyDescent="0.3">
      <c r="B69" s="166"/>
      <c r="C69" s="166"/>
      <c r="D69" s="166"/>
      <c r="E69" s="166"/>
      <c r="F69" s="166"/>
      <c r="G69" s="167"/>
      <c r="H69" s="196"/>
      <c r="I69" s="196"/>
      <c r="J69" s="197"/>
      <c r="K69" s="198" t="e">
        <f>DATE(#REF!,LOOKUP(tblData2456789101112131415161718192021222324252627[[#This Row],[Date last contacted]],{"April",4;"August",8;"December",12;"February",2;"January",1;"July",7;"June",6;"March",3;"May",5;"November",11;"October",10;"September",9}),1)</f>
        <v>#REF!</v>
      </c>
      <c r="L69" s="199">
        <f>tblData2456789101112131415161718192021222324252627[[#This Row],[Projected Premium]]*tblData2456789101112131415161718192021222324252627[[#This Row],[Email]]</f>
        <v>0</v>
      </c>
    </row>
    <row r="70" spans="2:12" s="49" customFormat="1" ht="16.2" x14ac:dyDescent="0.3">
      <c r="B70" s="166"/>
      <c r="C70" s="166"/>
      <c r="D70" s="166"/>
      <c r="E70" s="166"/>
      <c r="F70" s="166"/>
      <c r="G70" s="167"/>
      <c r="H70" s="20"/>
      <c r="I70" s="20"/>
      <c r="J70" s="53"/>
      <c r="K70" s="176" t="e">
        <f>DATE(#REF!,LOOKUP(tblData2456789101112131415161718192021222324252627[[#This Row],[Date last contacted]],{"April",4;"August",8;"December",12;"February",2;"January",1;"July",7;"June",6;"March",3;"May",5;"November",11;"October",10;"September",9}),1)</f>
        <v>#REF!</v>
      </c>
      <c r="L70" s="170">
        <f>tblData2456789101112131415161718192021222324252627[[#This Row],[Projected Premium]]*tblData2456789101112131415161718192021222324252627[[#This Row],[Email]]</f>
        <v>0</v>
      </c>
    </row>
    <row r="71" spans="2:12" s="49" customFormat="1" ht="16.2" x14ac:dyDescent="0.3">
      <c r="B71" s="166"/>
      <c r="C71" s="166"/>
      <c r="D71" s="166"/>
      <c r="E71" s="166"/>
      <c r="F71" s="166">
        <f>SUM(F40)</f>
        <v>0</v>
      </c>
      <c r="G71" s="167"/>
      <c r="H71" s="196"/>
      <c r="I71" s="196"/>
      <c r="J71" s="197"/>
      <c r="K71" s="198" t="e">
        <f>DATE(#REF!,LOOKUP(tblData2456789101112131415161718192021222324252627[[#This Row],[Date last contacted]],{"April",4;"August",8;"December",12;"February",2;"January",1;"July",7;"June",6;"March",3;"May",5;"November",11;"October",10;"September",9}),1)</f>
        <v>#REF!</v>
      </c>
      <c r="L71" s="199">
        <f>tblData2456789101112131415161718192021222324252627[[#This Row],[Projected Premium]]*tblData2456789101112131415161718192021222324252627[[#This Row],[Email]]</f>
        <v>0</v>
      </c>
    </row>
    <row r="72" spans="2:12" ht="16.2" x14ac:dyDescent="0.3">
      <c r="B72" s="8" t="s">
        <v>2</v>
      </c>
      <c r="C72" s="8"/>
      <c r="D72" s="8"/>
      <c r="E72" s="7"/>
      <c r="F72" s="7">
        <f>SUBTOTAL(109,tblData2456789101112131415161718192021222324252627[Projected Premium])</f>
        <v>185764</v>
      </c>
      <c r="G72" s="20"/>
      <c r="H72" s="8"/>
      <c r="I72" s="20"/>
      <c r="J72" s="8"/>
      <c r="K72" s="12"/>
      <c r="L72" s="12"/>
    </row>
    <row r="73" spans="2:12" ht="16.2" x14ac:dyDescent="0.3">
      <c r="B73" s="136"/>
      <c r="C73" s="136"/>
      <c r="D73" s="136"/>
      <c r="E73" s="136"/>
      <c r="F73" s="136"/>
      <c r="G73" s="115"/>
      <c r="H73" s="136"/>
      <c r="I73" s="115"/>
      <c r="J73" s="136"/>
      <c r="K73" s="136"/>
      <c r="L73" s="136"/>
    </row>
  </sheetData>
  <hyperlinks>
    <hyperlink ref="J50" r:id="rId1" xr:uid="{04F869E4-B7CB-435C-928C-E2427602E464}"/>
    <hyperlink ref="J60" r:id="rId2" xr:uid="{37347650-4790-4192-9A1A-B33F5F87CB9E}"/>
    <hyperlink ref="J54" r:id="rId3" xr:uid="{546004B9-BBFC-4FB8-AE1C-B6DC680AB44D}"/>
  </hyperlinks>
  <printOptions horizontalCentered="1"/>
  <pageMargins left="0.4" right="0.4" top="0.4" bottom="0.4" header="0.3" footer="0.3"/>
  <pageSetup scale="76" fitToHeight="0" orientation="landscape" r:id="rId4"/>
  <headerFooter differentFirst="1">
    <oddFooter>Page &amp;P of &amp;N</oddFooter>
  </headerFooter>
  <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D02794A-C1F7-4BD1-9FE6-BE670A1AAE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34</vt:i4>
      </vt:variant>
    </vt:vector>
  </HeadingPairs>
  <TitlesOfParts>
    <vt:vector size="70" baseType="lpstr">
      <vt:lpstr>Jan 2020</vt:lpstr>
      <vt:lpstr>Dec 2019</vt:lpstr>
      <vt:lpstr>Nov 2019</vt:lpstr>
      <vt:lpstr>Oct 2019</vt:lpstr>
      <vt:lpstr>Sept 2019</vt:lpstr>
      <vt:lpstr>Aug 2019</vt:lpstr>
      <vt:lpstr>July 2019 </vt:lpstr>
      <vt:lpstr>June 2019</vt:lpstr>
      <vt:lpstr>May 2019 </vt:lpstr>
      <vt:lpstr>April 2019</vt:lpstr>
      <vt:lpstr>March 2019</vt:lpstr>
      <vt:lpstr>Feb 2019</vt:lpstr>
      <vt:lpstr>Jan 2019</vt:lpstr>
      <vt:lpstr>December 2018</vt:lpstr>
      <vt:lpstr>November 2018</vt:lpstr>
      <vt:lpstr>October 2018</vt:lpstr>
      <vt:lpstr>August 2018</vt:lpstr>
      <vt:lpstr>September 2018</vt:lpstr>
      <vt:lpstr>Leads to Craig</vt:lpstr>
      <vt:lpstr>July 2018</vt:lpstr>
      <vt:lpstr>June 2018</vt:lpstr>
      <vt:lpstr>May 2018</vt:lpstr>
      <vt:lpstr>April 2018</vt:lpstr>
      <vt:lpstr>March 2018</vt:lpstr>
      <vt:lpstr>Feb 2018</vt:lpstr>
      <vt:lpstr>Jan 2018</vt:lpstr>
      <vt:lpstr>Nov 2017</vt:lpstr>
      <vt:lpstr>Oct 2017</vt:lpstr>
      <vt:lpstr>Sept 2017 </vt:lpstr>
      <vt:lpstr>August 2017</vt:lpstr>
      <vt:lpstr>July 2017</vt:lpstr>
      <vt:lpstr>June 2017</vt:lpstr>
      <vt:lpstr>May 2017</vt:lpstr>
      <vt:lpstr>April 2017</vt:lpstr>
      <vt:lpstr> Delegated to Advisors</vt:lpstr>
      <vt:lpstr>March 2017</vt:lpstr>
      <vt:lpstr>'April 2017'!Print_Titles</vt:lpstr>
      <vt:lpstr>'April 2018'!Print_Titles</vt:lpstr>
      <vt:lpstr>'April 2019'!Print_Titles</vt:lpstr>
      <vt:lpstr>'Aug 2019'!Print_Titles</vt:lpstr>
      <vt:lpstr>'August 2017'!Print_Titles</vt:lpstr>
      <vt:lpstr>'August 2018'!Print_Titles</vt:lpstr>
      <vt:lpstr>'Dec 2019'!Print_Titles</vt:lpstr>
      <vt:lpstr>'December 2018'!Print_Titles</vt:lpstr>
      <vt:lpstr>'Feb 2018'!Print_Titles</vt:lpstr>
      <vt:lpstr>'Feb 2019'!Print_Titles</vt:lpstr>
      <vt:lpstr>'Jan 2018'!Print_Titles</vt:lpstr>
      <vt:lpstr>'Jan 2019'!Print_Titles</vt:lpstr>
      <vt:lpstr>'Jan 2020'!Print_Titles</vt:lpstr>
      <vt:lpstr>'July 2017'!Print_Titles</vt:lpstr>
      <vt:lpstr>'July 2018'!Print_Titles</vt:lpstr>
      <vt:lpstr>'July 2019 '!Print_Titles</vt:lpstr>
      <vt:lpstr>'June 2017'!Print_Titles</vt:lpstr>
      <vt:lpstr>'June 2018'!Print_Titles</vt:lpstr>
      <vt:lpstr>'June 2019'!Print_Titles</vt:lpstr>
      <vt:lpstr>'March 2017'!Print_Titles</vt:lpstr>
      <vt:lpstr>'March 2018'!Print_Titles</vt:lpstr>
      <vt:lpstr>'March 2019'!Print_Titles</vt:lpstr>
      <vt:lpstr>'May 2017'!Print_Titles</vt:lpstr>
      <vt:lpstr>'May 2018'!Print_Titles</vt:lpstr>
      <vt:lpstr>'May 2019 '!Print_Titles</vt:lpstr>
      <vt:lpstr>'Nov 2017'!Print_Titles</vt:lpstr>
      <vt:lpstr>'Nov 2019'!Print_Titles</vt:lpstr>
      <vt:lpstr>'November 2018'!Print_Titles</vt:lpstr>
      <vt:lpstr>'Oct 2017'!Print_Titles</vt:lpstr>
      <vt:lpstr>'Oct 2019'!Print_Titles</vt:lpstr>
      <vt:lpstr>'October 2018'!Print_Titles</vt:lpstr>
      <vt:lpstr>'Sept 2017 '!Print_Titles</vt:lpstr>
      <vt:lpstr>'Sept 2019'!Print_Titles</vt:lpstr>
      <vt:lpstr>'September 2018'!Print_Titles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keywords/>
  <cp:lastModifiedBy>Doug Levi</cp:lastModifiedBy>
  <cp:lastPrinted>2017-06-20T22:44:33Z</cp:lastPrinted>
  <dcterms:created xsi:type="dcterms:W3CDTF">2017-03-20T20:35:42Z</dcterms:created>
  <dcterms:modified xsi:type="dcterms:W3CDTF">2020-01-22T20:02:23Z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TC040406529991</vt:lpwstr>
  </property>
</Properties>
</file>